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22020" windowHeight="10344"/>
  </bookViews>
  <sheets>
    <sheet name="Deliverables" sheetId="4" r:id="rId1"/>
    <sheet name="Effort Calculations" sheetId="3" r:id="rId2"/>
    <sheet name="Complexity" sheetId="2" r:id="rId3"/>
    <sheet name="Requirement Mapping" sheetId="1" r:id="rId4"/>
  </sheets>
  <definedNames>
    <definedName name="_xlnm._FilterDatabase" localSheetId="2" hidden="1">Complexity!$B$4:$B$7</definedName>
    <definedName name="_xlnm._FilterDatabase" localSheetId="0" hidden="1">Deliverables!$B$2:$E$16</definedName>
    <definedName name="_xlnm._FilterDatabase" localSheetId="3" hidden="1">'Requirement Mapping'!$C$1:$E$64</definedName>
  </definedNames>
  <calcPr calcId="145621"/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" i="1" l="1"/>
  <c r="E6" i="3"/>
  <c r="E5" i="3"/>
  <c r="E4" i="3"/>
  <c r="E3" i="3"/>
  <c r="C6" i="3"/>
  <c r="C5" i="3"/>
  <c r="C4" i="3"/>
  <c r="C3" i="3"/>
  <c r="D6" i="3"/>
  <c r="D5" i="3"/>
  <c r="D4" i="3"/>
  <c r="D3" i="3"/>
  <c r="D19" i="4" l="1"/>
  <c r="D18" i="4"/>
  <c r="D21" i="4"/>
  <c r="D20" i="4"/>
  <c r="F50" i="1" l="1"/>
  <c r="F51" i="1"/>
  <c r="F52" i="1"/>
  <c r="F53" i="1"/>
  <c r="F54" i="1"/>
  <c r="F55" i="1"/>
  <c r="F63" i="1"/>
  <c r="F41" i="1"/>
  <c r="F42" i="1"/>
  <c r="F43" i="1"/>
  <c r="F44" i="1"/>
  <c r="F45" i="1"/>
  <c r="F46" i="1"/>
  <c r="F47" i="1"/>
  <c r="F48" i="1"/>
  <c r="F49" i="1"/>
  <c r="F31" i="1"/>
  <c r="F32" i="1"/>
  <c r="F33" i="1"/>
  <c r="F34" i="1"/>
  <c r="F35" i="1"/>
  <c r="F36" i="1"/>
  <c r="F37" i="1"/>
  <c r="F38" i="1"/>
  <c r="F39" i="1"/>
  <c r="F4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F7" i="1"/>
  <c r="F8" i="1"/>
  <c r="F9" i="1"/>
  <c r="F10" i="1"/>
  <c r="F11" i="1"/>
  <c r="F12" i="1"/>
  <c r="F13" i="1"/>
  <c r="F15" i="1"/>
  <c r="F3" i="1"/>
  <c r="F4" i="1"/>
  <c r="F64" i="1" l="1"/>
  <c r="F4" i="3" l="1"/>
  <c r="F3" i="3"/>
  <c r="F5" i="3"/>
  <c r="F6" i="3"/>
  <c r="L7" i="2"/>
  <c r="L6" i="2"/>
  <c r="L5" i="2"/>
  <c r="L4" i="2"/>
  <c r="K7" i="2"/>
  <c r="K6" i="2"/>
  <c r="K5" i="2"/>
  <c r="K4" i="2"/>
  <c r="J7" i="2"/>
  <c r="J6" i="2"/>
  <c r="J5" i="2"/>
  <c r="J4" i="2"/>
  <c r="I5" i="2"/>
  <c r="I6" i="2"/>
  <c r="I7" i="2"/>
  <c r="I4" i="2"/>
  <c r="G5" i="2"/>
  <c r="G6" i="2"/>
  <c r="G7" i="2"/>
  <c r="G4" i="2"/>
  <c r="D11" i="3" l="1"/>
  <c r="C11" i="3"/>
  <c r="C13" i="3"/>
  <c r="C12" i="3"/>
  <c r="C14" i="3"/>
  <c r="D12" i="3"/>
  <c r="D13" i="3"/>
  <c r="D14" i="3"/>
  <c r="E11" i="3"/>
  <c r="E12" i="3"/>
  <c r="E13" i="3"/>
  <c r="E14" i="3"/>
  <c r="F12" i="3"/>
  <c r="F13" i="3"/>
  <c r="F14" i="3"/>
  <c r="M7" i="2"/>
  <c r="G6" i="3" s="1"/>
  <c r="H6" i="3" s="1"/>
  <c r="F11" i="3"/>
  <c r="M6" i="2"/>
  <c r="G5" i="3" s="1"/>
  <c r="H5" i="3" s="1"/>
  <c r="M5" i="2"/>
  <c r="G4" i="3" s="1"/>
  <c r="H4" i="3" s="1"/>
  <c r="M4" i="2"/>
  <c r="G3" i="3" s="1"/>
  <c r="H3" i="3" s="1"/>
  <c r="C15" i="3" l="1"/>
  <c r="D15" i="3"/>
  <c r="G14" i="3"/>
  <c r="E15" i="3"/>
  <c r="G13" i="3"/>
  <c r="F15" i="3"/>
  <c r="G12" i="3"/>
  <c r="G11" i="3"/>
  <c r="H8" i="3"/>
  <c r="E14" i="4" l="1"/>
  <c r="E13" i="4"/>
  <c r="E8" i="4"/>
  <c r="E15" i="4"/>
  <c r="E6" i="4"/>
  <c r="E5" i="4"/>
  <c r="E3" i="4"/>
  <c r="E4" i="4"/>
  <c r="E12" i="4"/>
  <c r="E7" i="4"/>
  <c r="E9" i="4"/>
  <c r="E11" i="4"/>
  <c r="E10" i="4"/>
  <c r="G16" i="3"/>
  <c r="G21" i="3"/>
  <c r="G29" i="3"/>
  <c r="G19" i="3"/>
  <c r="G27" i="3"/>
  <c r="G20" i="3"/>
  <c r="G28" i="3"/>
  <c r="G22" i="3"/>
  <c r="G30" i="3"/>
  <c r="E16" i="4" l="1"/>
  <c r="G32" i="3"/>
  <c r="G24" i="3"/>
  <c r="G23" i="3"/>
  <c r="G31" i="3"/>
</calcChain>
</file>

<file path=xl/sharedStrings.xml><?xml version="1.0" encoding="utf-8"?>
<sst xmlns="http://schemas.openxmlformats.org/spreadsheetml/2006/main" count="257" uniqueCount="151">
  <si>
    <t>REQ#</t>
  </si>
  <si>
    <t>Easy</t>
  </si>
  <si>
    <t>Medium</t>
  </si>
  <si>
    <t>Hard</t>
  </si>
  <si>
    <t>Complex</t>
  </si>
  <si>
    <t>Special Case</t>
  </si>
  <si>
    <t>Apply Business Rules</t>
  </si>
  <si>
    <t>List Roles</t>
  </si>
  <si>
    <t>User Authentication</t>
  </si>
  <si>
    <t>Login Page</t>
  </si>
  <si>
    <t>Authentication Rules</t>
  </si>
  <si>
    <t>Role Membership</t>
  </si>
  <si>
    <t>Change Password</t>
  </si>
  <si>
    <t>Authorised Data Access</t>
  </si>
  <si>
    <t>Feature Description</t>
  </si>
  <si>
    <t>Presentation Layer</t>
  </si>
  <si>
    <t>Branding</t>
  </si>
  <si>
    <t>Input Validation - Date</t>
  </si>
  <si>
    <t>Document Attachment</t>
  </si>
  <si>
    <t>Warning Leaving Page</t>
  </si>
  <si>
    <t>Validate Pages</t>
  </si>
  <si>
    <t>Display/Update Change Audit</t>
  </si>
  <si>
    <t>Validation</t>
  </si>
  <si>
    <t>Authentication Check</t>
  </si>
  <si>
    <t>Reporting</t>
  </si>
  <si>
    <t>Rules</t>
  </si>
  <si>
    <t>General Reporting</t>
  </si>
  <si>
    <t>View/Print/Export/Save</t>
  </si>
  <si>
    <t>Report Data Binding</t>
  </si>
  <si>
    <t>Individual Reports</t>
  </si>
  <si>
    <t>Criteria Based Reporting</t>
  </si>
  <si>
    <t>Allow creation of adhoc reports</t>
  </si>
  <si>
    <t>Auditing</t>
  </si>
  <si>
    <t>Create audit record for each DB create/update action</t>
  </si>
  <si>
    <t>View Items</t>
  </si>
  <si>
    <t>Total (Hours)</t>
  </si>
  <si>
    <t>Design (%)</t>
  </si>
  <si>
    <t>Build (%)</t>
  </si>
  <si>
    <t>Test (%)</t>
  </si>
  <si>
    <t>Document (%)</t>
  </si>
  <si>
    <t>Total Effort (%)</t>
  </si>
  <si>
    <t>Design (Hours)</t>
  </si>
  <si>
    <t>Build (Hours)</t>
  </si>
  <si>
    <t>Complexity</t>
  </si>
  <si>
    <t>Test (Hours)</t>
  </si>
  <si>
    <t>Document (Hours)</t>
  </si>
  <si>
    <t>Notification</t>
  </si>
  <si>
    <t>??</t>
  </si>
  <si>
    <t>Units of Work By Estimated Complexity</t>
  </si>
  <si>
    <t>UI</t>
  </si>
  <si>
    <t>Interface</t>
  </si>
  <si>
    <t>Data Model</t>
  </si>
  <si>
    <t>Total</t>
  </si>
  <si>
    <t>Hours Modifier</t>
  </si>
  <si>
    <t>Total Effort</t>
  </si>
  <si>
    <t>Hours</t>
  </si>
  <si>
    <t>Note: The values in Column H and Column M should match!</t>
  </si>
  <si>
    <t>Breakdown by Task</t>
  </si>
  <si>
    <t>Design</t>
  </si>
  <si>
    <t>Build</t>
  </si>
  <si>
    <t>Test</t>
  </si>
  <si>
    <t>Document</t>
  </si>
  <si>
    <t>Totals</t>
  </si>
  <si>
    <t>To adjust the relative weight (hours/effort) for effort complexity, modify the hours in Column H</t>
  </si>
  <si>
    <t>Weeks</t>
  </si>
  <si>
    <t>Note: Values in H8, G16 and G24 should match!</t>
  </si>
  <si>
    <t>Hours per week</t>
  </si>
  <si>
    <t>Hours per day</t>
  </si>
  <si>
    <t>Days</t>
  </si>
  <si>
    <t>Based on…</t>
  </si>
  <si>
    <t>Based on..</t>
  </si>
  <si>
    <t>Total Hours:</t>
  </si>
  <si>
    <t>Total Hours</t>
  </si>
  <si>
    <t>Unit and Integration Test Plan Document</t>
  </si>
  <si>
    <t>Unit and Integration Test Results Document</t>
  </si>
  <si>
    <t>System Test Results Document</t>
  </si>
  <si>
    <t>Developer Test Certificate Document</t>
  </si>
  <si>
    <t>System Installation Manual</t>
  </si>
  <si>
    <t>System Administration Manual</t>
  </si>
  <si>
    <t>Deliverable Item</t>
  </si>
  <si>
    <t>Effort Estimate (Hours)</t>
  </si>
  <si>
    <t>Task</t>
  </si>
  <si>
    <t>Documentation</t>
  </si>
  <si>
    <t>% of Task Effort</t>
  </si>
  <si>
    <t>Test:</t>
  </si>
  <si>
    <t>Documentation:</t>
  </si>
  <si>
    <t>Build:</t>
  </si>
  <si>
    <t>Design:</t>
  </si>
  <si>
    <t>Administration Utility</t>
  </si>
  <si>
    <t>User Management</t>
  </si>
  <si>
    <t>Create New User</t>
  </si>
  <si>
    <t>Search for Users</t>
  </si>
  <si>
    <t>Modify/Disable Users</t>
  </si>
  <si>
    <t>Group Management</t>
  </si>
  <si>
    <t>Create New Group</t>
  </si>
  <si>
    <t>Search Groups</t>
  </si>
  <si>
    <t>Modify/Disable Groups</t>
  </si>
  <si>
    <t>Group Management Workflow</t>
  </si>
  <si>
    <t>Security Rules</t>
  </si>
  <si>
    <t>Manage Data</t>
  </si>
  <si>
    <t>Create New Data</t>
  </si>
  <si>
    <t>Search Data (non-reporting)</t>
  </si>
  <si>
    <t>View/Edit Data</t>
  </si>
  <si>
    <t>Disable Data</t>
  </si>
  <si>
    <t>Data Management Workflow</t>
  </si>
  <si>
    <t>Create/View/Edit Project Rules</t>
  </si>
  <si>
    <t>End-User Application</t>
  </si>
  <si>
    <t>Baseline Functionality</t>
  </si>
  <si>
    <t>Manage Audit Data</t>
  </si>
  <si>
    <t>Data Report A</t>
  </si>
  <si>
    <t>Data Report B</t>
  </si>
  <si>
    <t>Data Report C</t>
  </si>
  <si>
    <t>1-3</t>
  </si>
  <si>
    <t>3-10</t>
  </si>
  <si>
    <t>10-20</t>
  </si>
  <si>
    <t>12-15</t>
  </si>
  <si>
    <t>16, 17</t>
  </si>
  <si>
    <t>18</t>
  </si>
  <si>
    <t>20 - 18</t>
  </si>
  <si>
    <t>1-20</t>
  </si>
  <si>
    <t>19-29</t>
  </si>
  <si>
    <t>61-80</t>
  </si>
  <si>
    <t>61-68</t>
  </si>
  <si>
    <t>69-75</t>
  </si>
  <si>
    <t>76-80</t>
  </si>
  <si>
    <t>148, 149</t>
  </si>
  <si>
    <t>151, 152</t>
  </si>
  <si>
    <t>171-174</t>
  </si>
  <si>
    <t>181</t>
  </si>
  <si>
    <t>247, 250, 253 - 258</t>
  </si>
  <si>
    <t>60</t>
  </si>
  <si>
    <t>55 - 59</t>
  </si>
  <si>
    <t>53, 54</t>
  </si>
  <si>
    <t>51, 52, 88</t>
  </si>
  <si>
    <t>49, 50</t>
  </si>
  <si>
    <t>48</t>
  </si>
  <si>
    <t xml:space="preserve"> 19, 21</t>
  </si>
  <si>
    <t xml:space="preserve"> 25, 26, 29</t>
  </si>
  <si>
    <t xml:space="preserve"> 30 - 39</t>
  </si>
  <si>
    <t xml:space="preserve"> 30, 31</t>
  </si>
  <si>
    <t xml:space="preserve"> 40-44</t>
  </si>
  <si>
    <t xml:space="preserve"> 41,42,43,44,46</t>
  </si>
  <si>
    <t>Schema/DB</t>
  </si>
  <si>
    <t>Interface/Integration</t>
  </si>
  <si>
    <t>Detailed Design Documentation</t>
  </si>
  <si>
    <t>RTM Build Documentation (defects, issues etc)</t>
  </si>
  <si>
    <t>User Acceptance Signoff</t>
  </si>
  <si>
    <t>UAT/UAT support</t>
  </si>
  <si>
    <t>System Testing (Automated/Manual)</t>
  </si>
  <si>
    <t>Website that meets the Functional Requirements</t>
  </si>
  <si>
    <t>Website that meets the Non-Functional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</si>
</sst>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3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9" fontId="0" fillId="0" borderId="3" xfId="0" applyNumberFormat="1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indent="3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2" fillId="0" borderId="9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0" fillId="0" borderId="0" xfId="0"/>
    <xf numFmtId="0" fontId="1" fillId="0" borderId="0" xfId="0" applyFont="1" applyAlignment="1">
      <alignment horizontal="left" indent="1"/>
    </xf>
    <xf numFmtId="0" fontId="1" fillId="0" borderId="1" xfId="0" applyNumberFormat="1" applyFont="1" applyBorder="1" applyAlignment="1">
      <alignment horizontal="center"/>
    </xf>
    <xf numFmtId="0" fontId="0" fillId="0" borderId="3" xfId="0" applyBorder="1"/>
    <xf numFmtId="0" fontId="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 inden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/>
    <xf numFmtId="0" fontId="0" fillId="0" borderId="5" xfId="0" applyBorder="1"/>
    <xf numFmtId="0" fontId="0" fillId="0" borderId="14" xfId="0" applyBorder="1" applyAlignment="1">
      <alignment horizontal="left" indent="1"/>
    </xf>
    <xf numFmtId="0" fontId="0" fillId="0" borderId="14" xfId="0" applyBorder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0" fillId="0" borderId="0" xfId="0" quotePrefix="1" applyFill="1" applyAlignment="1">
      <alignment horizontal="left" indent="1"/>
    </xf>
    <xf numFmtId="9" fontId="0" fillId="0" borderId="0" xfId="0" applyNumberFormat="1" applyAlignment="1">
      <alignment horizontal="center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9" fontId="0" fillId="0" borderId="4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0" applyNumberFormat="1" applyAlignment="1">
      <alignment horizontal="left" indent="1"/>
    </xf>
    <xf numFmtId="9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abSelected="1" workbookViewId="0">
      <selection activeCell="A17" sqref="A17"/>
    </sheetView>
  </sheetViews>
  <sheetFormatPr defaultRowHeight="21" customHeight="1" x14ac:dyDescent="0.3"/>
  <cols>
    <col min="2" max="2" width="53.33203125" customWidth="1"/>
    <col min="3" max="3" width="24.21875" style="36" customWidth="1"/>
    <col min="4" max="4" width="25.88671875" style="36" customWidth="1"/>
    <col min="5" max="5" width="26.88671875" customWidth="1"/>
  </cols>
  <sheetData>
    <row r="1" spans="2:5" s="36" customFormat="1" ht="21" customHeight="1" thickBot="1" x14ac:dyDescent="0.35"/>
    <row r="2" spans="2:5" ht="21" customHeight="1" thickBot="1" x14ac:dyDescent="0.35">
      <c r="B2" s="67" t="s">
        <v>79</v>
      </c>
      <c r="C2" s="71" t="s">
        <v>81</v>
      </c>
      <c r="D2" s="71" t="s">
        <v>83</v>
      </c>
      <c r="E2" s="73" t="s">
        <v>80</v>
      </c>
    </row>
    <row r="3" spans="2:5" ht="21" customHeight="1" thickBot="1" x14ac:dyDescent="0.35">
      <c r="B3" s="68" t="s">
        <v>144</v>
      </c>
      <c r="C3" s="72" t="s">
        <v>58</v>
      </c>
      <c r="D3" s="70">
        <v>0.7</v>
      </c>
      <c r="E3" s="79">
        <f>'Effort Calculations'!G11*D3</f>
        <v>31.262</v>
      </c>
    </row>
    <row r="4" spans="2:5" ht="38.4" customHeight="1" thickBot="1" x14ac:dyDescent="0.35">
      <c r="B4" s="69" t="s">
        <v>149</v>
      </c>
      <c r="C4" s="72" t="s">
        <v>59</v>
      </c>
      <c r="D4" s="70">
        <v>0.94</v>
      </c>
      <c r="E4" s="79">
        <f>'Effort Calculations'!G12*D4</f>
        <v>223.79895999999999</v>
      </c>
    </row>
    <row r="5" spans="2:5" ht="37.799999999999997" customHeight="1" thickBot="1" x14ac:dyDescent="0.35">
      <c r="B5" s="69" t="s">
        <v>150</v>
      </c>
      <c r="C5" s="72" t="s">
        <v>58</v>
      </c>
      <c r="D5" s="70">
        <v>0.3</v>
      </c>
      <c r="E5" s="79">
        <f>'Effort Calculations'!G11*D5</f>
        <v>13.398000000000001</v>
      </c>
    </row>
    <row r="6" spans="2:5" ht="21" customHeight="1" thickBot="1" x14ac:dyDescent="0.35">
      <c r="B6" s="69" t="s">
        <v>73</v>
      </c>
      <c r="C6" s="72" t="s">
        <v>60</v>
      </c>
      <c r="D6" s="70">
        <v>0.15</v>
      </c>
      <c r="E6" s="79">
        <f>'Effort Calculations'!G13*D6</f>
        <v>9.4079999999999995</v>
      </c>
    </row>
    <row r="7" spans="2:5" ht="21" customHeight="1" thickBot="1" x14ac:dyDescent="0.35">
      <c r="B7" s="69" t="s">
        <v>74</v>
      </c>
      <c r="C7" s="72" t="s">
        <v>59</v>
      </c>
      <c r="D7" s="70">
        <v>0.04</v>
      </c>
      <c r="E7" s="79">
        <f>'Effort Calculations'!G12*D7</f>
        <v>9.5233600000000003</v>
      </c>
    </row>
    <row r="8" spans="2:5" ht="21" customHeight="1" thickBot="1" x14ac:dyDescent="0.35">
      <c r="B8" s="69" t="s">
        <v>75</v>
      </c>
      <c r="C8" s="72" t="s">
        <v>60</v>
      </c>
      <c r="D8" s="70">
        <v>0.01</v>
      </c>
      <c r="E8" s="79">
        <f>'Effort Calculations'!G13*D8</f>
        <v>0.62719999999999998</v>
      </c>
    </row>
    <row r="9" spans="2:5" ht="21" customHeight="1" thickBot="1" x14ac:dyDescent="0.35">
      <c r="B9" s="69" t="s">
        <v>76</v>
      </c>
      <c r="C9" s="72" t="s">
        <v>59</v>
      </c>
      <c r="D9" s="70">
        <v>0.01</v>
      </c>
      <c r="E9" s="79">
        <f>'Effort Calculations'!G12*D9</f>
        <v>2.3808400000000001</v>
      </c>
    </row>
    <row r="10" spans="2:5" ht="21" customHeight="1" thickBot="1" x14ac:dyDescent="0.35">
      <c r="B10" s="69" t="s">
        <v>77</v>
      </c>
      <c r="C10" s="72" t="s">
        <v>82</v>
      </c>
      <c r="D10" s="70">
        <v>0.6</v>
      </c>
      <c r="E10" s="79">
        <f>'Effort Calculations'!G14*D10</f>
        <v>9.4415999999999993</v>
      </c>
    </row>
    <row r="11" spans="2:5" ht="21" customHeight="1" thickBot="1" x14ac:dyDescent="0.35">
      <c r="B11" s="69" t="s">
        <v>78</v>
      </c>
      <c r="C11" s="72" t="s">
        <v>82</v>
      </c>
      <c r="D11" s="70">
        <v>0.4</v>
      </c>
      <c r="E11" s="79">
        <f>'Effort Calculations'!G14*D11</f>
        <v>6.2944000000000004</v>
      </c>
    </row>
    <row r="12" spans="2:5" ht="21" customHeight="1" thickBot="1" x14ac:dyDescent="0.35">
      <c r="B12" s="69" t="s">
        <v>145</v>
      </c>
      <c r="C12" s="72" t="s">
        <v>59</v>
      </c>
      <c r="D12" s="70">
        <v>0.01</v>
      </c>
      <c r="E12" s="79">
        <f>'Effort Calculations'!G12*D12</f>
        <v>2.3808400000000001</v>
      </c>
    </row>
    <row r="13" spans="2:5" ht="29.4" customHeight="1" thickBot="1" x14ac:dyDescent="0.35">
      <c r="B13" s="69" t="s">
        <v>146</v>
      </c>
      <c r="C13" s="72" t="s">
        <v>60</v>
      </c>
      <c r="D13" s="70">
        <v>0.04</v>
      </c>
      <c r="E13" s="79">
        <f>'Effort Calculations'!G13*D13</f>
        <v>2.5087999999999999</v>
      </c>
    </row>
    <row r="14" spans="2:5" ht="21" customHeight="1" x14ac:dyDescent="0.3">
      <c r="B14" s="74" t="s">
        <v>147</v>
      </c>
      <c r="C14" s="75" t="s">
        <v>60</v>
      </c>
      <c r="D14" s="76">
        <v>0.1</v>
      </c>
      <c r="E14" s="80">
        <f>'Effort Calculations'!G13*Deliverables!D14</f>
        <v>6.2720000000000002</v>
      </c>
    </row>
    <row r="15" spans="2:5" ht="21" customHeight="1" x14ac:dyDescent="0.3">
      <c r="B15" s="77" t="s">
        <v>148</v>
      </c>
      <c r="C15" s="78" t="s">
        <v>60</v>
      </c>
      <c r="D15" s="70">
        <v>0.7</v>
      </c>
      <c r="E15" s="79">
        <f>'Effort Calculations'!G13*D15</f>
        <v>43.903999999999996</v>
      </c>
    </row>
    <row r="16" spans="2:5" ht="21" customHeight="1" x14ac:dyDescent="0.3">
      <c r="D16" s="83" t="s">
        <v>71</v>
      </c>
      <c r="E16" s="84">
        <f>SUM(E3:E15)</f>
        <v>361.2</v>
      </c>
    </row>
    <row r="18" spans="3:4" s="36" customFormat="1" ht="21" customHeight="1" x14ac:dyDescent="0.3">
      <c r="C18" s="21" t="s">
        <v>87</v>
      </c>
      <c r="D18" s="82">
        <f>D3+D5</f>
        <v>1</v>
      </c>
    </row>
    <row r="19" spans="3:4" s="36" customFormat="1" ht="21" customHeight="1" x14ac:dyDescent="0.3">
      <c r="C19" s="21" t="s">
        <v>86</v>
      </c>
      <c r="D19" s="82">
        <f>D4+D7+D9+D12</f>
        <v>1</v>
      </c>
    </row>
    <row r="20" spans="3:4" ht="21" customHeight="1" x14ac:dyDescent="0.3">
      <c r="C20" s="81" t="s">
        <v>84</v>
      </c>
      <c r="D20" s="82">
        <f>D6+D8+D13+D14+D15</f>
        <v>1</v>
      </c>
    </row>
    <row r="21" spans="3:4" ht="21" customHeight="1" x14ac:dyDescent="0.3">
      <c r="C21" s="81" t="s">
        <v>85</v>
      </c>
      <c r="D21" s="82">
        <f>D10+D11</f>
        <v>1</v>
      </c>
    </row>
  </sheetData>
  <autoFilter ref="B2:E1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M19" sqref="M19"/>
    </sheetView>
  </sheetViews>
  <sheetFormatPr defaultRowHeight="14.4" x14ac:dyDescent="0.3"/>
  <cols>
    <col min="2" max="2" width="37.109375" customWidth="1"/>
    <col min="4" max="4" width="14" customWidth="1"/>
    <col min="5" max="5" width="14.33203125" customWidth="1"/>
    <col min="7" max="7" width="16.109375" customWidth="1"/>
    <col min="8" max="8" width="24" customWidth="1"/>
  </cols>
  <sheetData>
    <row r="2" spans="2:10" x14ac:dyDescent="0.3">
      <c r="B2" s="23" t="s">
        <v>48</v>
      </c>
      <c r="C2" s="24" t="s">
        <v>49</v>
      </c>
      <c r="D2" s="24" t="s">
        <v>50</v>
      </c>
      <c r="E2" s="24" t="s">
        <v>51</v>
      </c>
      <c r="F2" s="24" t="s">
        <v>52</v>
      </c>
      <c r="G2" s="24" t="s">
        <v>53</v>
      </c>
      <c r="H2" s="32" t="s">
        <v>54</v>
      </c>
      <c r="I2" s="25"/>
    </row>
    <row r="3" spans="2:10" x14ac:dyDescent="0.3">
      <c r="B3" s="34" t="s">
        <v>1</v>
      </c>
      <c r="C3" s="27">
        <f>COUNTIF('Requirement Mapping'!C3:C100, B3)</f>
        <v>11</v>
      </c>
      <c r="D3" s="27">
        <f>COUNTIF('Requirement Mapping'!D3:D100, B3)</f>
        <v>5</v>
      </c>
      <c r="E3" s="27">
        <f>COUNTIF('Requirement Mapping'!E3:E100, B3)</f>
        <v>5</v>
      </c>
      <c r="F3" s="27">
        <f>SUM(C3:E3)</f>
        <v>21</v>
      </c>
      <c r="G3" s="27">
        <f>Complexity!M4</f>
        <v>2</v>
      </c>
      <c r="H3" s="46">
        <f>F3*G3</f>
        <v>42</v>
      </c>
      <c r="I3" s="29"/>
    </row>
    <row r="4" spans="2:10" x14ac:dyDescent="0.3">
      <c r="B4" s="34" t="s">
        <v>2</v>
      </c>
      <c r="C4" s="27">
        <f>COUNTIF('Requirement Mapping'!C3:C100, B4)</f>
        <v>11</v>
      </c>
      <c r="D4" s="27">
        <f>COUNTIF('Requirement Mapping'!D3:D100, B4)</f>
        <v>9</v>
      </c>
      <c r="E4" s="27">
        <f>COUNTIF('Requirement Mapping'!E3:E100, B4)</f>
        <v>6</v>
      </c>
      <c r="F4" s="27">
        <f t="shared" ref="F4:F6" si="0">SUM(C4:E4)</f>
        <v>26</v>
      </c>
      <c r="G4" s="27">
        <f>Complexity!M5</f>
        <v>7.6</v>
      </c>
      <c r="H4" s="46">
        <f t="shared" ref="H4:H6" si="1">F4*G4</f>
        <v>197.6</v>
      </c>
      <c r="I4" s="29"/>
    </row>
    <row r="5" spans="2:10" x14ac:dyDescent="0.3">
      <c r="B5" s="34" t="s">
        <v>3</v>
      </c>
      <c r="C5" s="27">
        <f>COUNTIF('Requirement Mapping'!C3:C100, B5)</f>
        <v>1</v>
      </c>
      <c r="D5" s="27">
        <f>COUNTIF('Requirement Mapping'!D3:D100, B5)</f>
        <v>0</v>
      </c>
      <c r="E5" s="27">
        <f>COUNTIF('Requirement Mapping'!E3:E100, B5)</f>
        <v>1</v>
      </c>
      <c r="F5" s="27">
        <f t="shared" si="0"/>
        <v>2</v>
      </c>
      <c r="G5" s="27">
        <f>Complexity!M6</f>
        <v>15.2</v>
      </c>
      <c r="H5" s="46">
        <f t="shared" si="1"/>
        <v>30.4</v>
      </c>
      <c r="I5" s="29"/>
    </row>
    <row r="6" spans="2:10" x14ac:dyDescent="0.3">
      <c r="B6" s="35" t="s">
        <v>4</v>
      </c>
      <c r="C6" s="31">
        <f>COUNTIF('Requirement Mapping'!C3:C100, B6)</f>
        <v>2</v>
      </c>
      <c r="D6" s="31">
        <f>COUNTIF('Requirement Mapping'!D3:D100, B6)</f>
        <v>2</v>
      </c>
      <c r="E6" s="31">
        <f>COUNTIF('Requirement Mapping'!E3:E100, B6)</f>
        <v>0</v>
      </c>
      <c r="F6" s="31">
        <f t="shared" si="0"/>
        <v>4</v>
      </c>
      <c r="G6" s="31">
        <f>Complexity!M7</f>
        <v>22.8</v>
      </c>
      <c r="H6" s="47">
        <f t="shared" si="1"/>
        <v>91.2</v>
      </c>
      <c r="I6" s="29"/>
    </row>
    <row r="7" spans="2:10" x14ac:dyDescent="0.3">
      <c r="B7" s="26" t="s">
        <v>5</v>
      </c>
      <c r="C7" s="27"/>
      <c r="D7" s="27"/>
      <c r="E7" s="27"/>
      <c r="F7" s="28"/>
      <c r="G7" s="28"/>
      <c r="H7" s="28"/>
      <c r="I7" s="29"/>
    </row>
    <row r="8" spans="2:10" x14ac:dyDescent="0.3">
      <c r="B8" s="30"/>
      <c r="C8" s="31"/>
      <c r="D8" s="31"/>
      <c r="E8" s="31"/>
      <c r="F8" s="15"/>
      <c r="G8" s="15"/>
      <c r="H8" s="33">
        <f>SUM(H3:H6)</f>
        <v>361.2</v>
      </c>
      <c r="I8" s="40" t="s">
        <v>55</v>
      </c>
    </row>
    <row r="10" spans="2:10" x14ac:dyDescent="0.3">
      <c r="B10" s="23" t="s">
        <v>57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62</v>
      </c>
      <c r="H10" s="25"/>
      <c r="I10" s="41"/>
      <c r="J10" s="42" t="s">
        <v>65</v>
      </c>
    </row>
    <row r="11" spans="2:10" x14ac:dyDescent="0.3">
      <c r="B11" s="26" t="s">
        <v>58</v>
      </c>
      <c r="C11" s="27">
        <f>F3*Complexity!I4</f>
        <v>2.1</v>
      </c>
      <c r="D11" s="27">
        <f>F4*Complexity!I5</f>
        <v>19.760000000000002</v>
      </c>
      <c r="E11" s="27">
        <f>F5*Complexity!I6</f>
        <v>4.5599999999999996</v>
      </c>
      <c r="F11" s="27">
        <f>F6*Complexity!I7</f>
        <v>18.240000000000002</v>
      </c>
      <c r="G11" s="27">
        <f>SUM(C11:F11)</f>
        <v>44.660000000000004</v>
      </c>
      <c r="H11" s="29"/>
      <c r="I11" s="28"/>
    </row>
    <row r="12" spans="2:10" x14ac:dyDescent="0.3">
      <c r="B12" s="26" t="s">
        <v>59</v>
      </c>
      <c r="C12" s="27">
        <f>F3*Complexity!J4</f>
        <v>34.86</v>
      </c>
      <c r="D12" s="27">
        <f>F4*Complexity!J5</f>
        <v>144.24799999999999</v>
      </c>
      <c r="E12" s="27">
        <f>F5*Complexity!J6</f>
        <v>17.936</v>
      </c>
      <c r="F12" s="27">
        <f>F6*Complexity!J7</f>
        <v>41.04</v>
      </c>
      <c r="G12" s="27">
        <f t="shared" ref="G12:G14" si="2">SUM(C12:F12)</f>
        <v>238.084</v>
      </c>
      <c r="H12" s="29"/>
      <c r="I12" s="28"/>
    </row>
    <row r="13" spans="2:10" x14ac:dyDescent="0.3">
      <c r="B13" s="26" t="s">
        <v>60</v>
      </c>
      <c r="C13" s="27">
        <f>F3*Complexity!K4</f>
        <v>4.2</v>
      </c>
      <c r="D13" s="27">
        <f>F4*Complexity!K5</f>
        <v>29.639999999999997</v>
      </c>
      <c r="E13" s="27">
        <f>F5*Complexity!K6</f>
        <v>6.08</v>
      </c>
      <c r="F13" s="27">
        <f>F6*Complexity!K7</f>
        <v>22.8</v>
      </c>
      <c r="G13" s="27">
        <f t="shared" si="2"/>
        <v>62.72</v>
      </c>
      <c r="H13" s="29"/>
      <c r="I13" s="28"/>
    </row>
    <row r="14" spans="2:10" x14ac:dyDescent="0.3">
      <c r="B14" s="26" t="s">
        <v>61</v>
      </c>
      <c r="C14" s="27">
        <f>F3*Complexity!L4</f>
        <v>0.84</v>
      </c>
      <c r="D14" s="27">
        <f>F4*Complexity!L5</f>
        <v>3.952</v>
      </c>
      <c r="E14" s="27">
        <f>F5*Complexity!L6</f>
        <v>1.8239999999999998</v>
      </c>
      <c r="F14" s="27">
        <f>F6*Complexity!L7</f>
        <v>9.120000000000001</v>
      </c>
      <c r="G14" s="27">
        <f t="shared" si="2"/>
        <v>15.736000000000001</v>
      </c>
      <c r="H14" s="29"/>
      <c r="I14" s="28"/>
    </row>
    <row r="15" spans="2:10" x14ac:dyDescent="0.3">
      <c r="B15" s="43" t="s">
        <v>62</v>
      </c>
      <c r="C15" s="27">
        <f>SUM(C11:C14)</f>
        <v>42.000000000000007</v>
      </c>
      <c r="D15" s="27">
        <f t="shared" ref="D15:F15" si="3">SUM(D11:D14)</f>
        <v>197.59999999999997</v>
      </c>
      <c r="E15" s="27">
        <f t="shared" si="3"/>
        <v>30.4</v>
      </c>
      <c r="F15" s="27">
        <f t="shared" si="3"/>
        <v>91.2</v>
      </c>
      <c r="G15" s="45"/>
      <c r="H15" s="29"/>
      <c r="I15" s="28"/>
    </row>
    <row r="16" spans="2:10" x14ac:dyDescent="0.3">
      <c r="B16" s="30"/>
      <c r="C16" s="39"/>
      <c r="D16" s="39"/>
      <c r="E16" s="39"/>
      <c r="F16" s="39"/>
      <c r="G16" s="48">
        <f>SUM(C15:F15)</f>
        <v>361.19999999999993</v>
      </c>
      <c r="H16" s="40" t="s">
        <v>55</v>
      </c>
      <c r="I16" s="28"/>
    </row>
    <row r="18" spans="5:8" x14ac:dyDescent="0.3">
      <c r="E18" s="53" t="s">
        <v>69</v>
      </c>
      <c r="F18" s="54"/>
      <c r="G18" s="54">
        <v>38</v>
      </c>
      <c r="H18" s="56" t="s">
        <v>66</v>
      </c>
    </row>
    <row r="19" spans="5:8" x14ac:dyDescent="0.3">
      <c r="E19" s="49"/>
      <c r="F19" s="28" t="s">
        <v>58</v>
      </c>
      <c r="G19" s="27">
        <f>G11/G18</f>
        <v>1.175263157894737</v>
      </c>
      <c r="H19" s="50" t="s">
        <v>64</v>
      </c>
    </row>
    <row r="20" spans="5:8" x14ac:dyDescent="0.3">
      <c r="E20" s="49"/>
      <c r="F20" s="28" t="s">
        <v>59</v>
      </c>
      <c r="G20" s="27">
        <f>G12/G18</f>
        <v>6.2653684210526315</v>
      </c>
      <c r="H20" s="50" t="s">
        <v>64</v>
      </c>
    </row>
    <row r="21" spans="5:8" x14ac:dyDescent="0.3">
      <c r="E21" s="49"/>
      <c r="F21" s="28" t="s">
        <v>60</v>
      </c>
      <c r="G21" s="27">
        <f>G13/G18</f>
        <v>1.6505263157894736</v>
      </c>
      <c r="H21" s="50" t="s">
        <v>64</v>
      </c>
    </row>
    <row r="22" spans="5:8" x14ac:dyDescent="0.3">
      <c r="E22" s="49"/>
      <c r="F22" s="28" t="s">
        <v>61</v>
      </c>
      <c r="G22" s="27">
        <f>G14/G18</f>
        <v>0.41410526315789475</v>
      </c>
      <c r="H22" s="50" t="s">
        <v>64</v>
      </c>
    </row>
    <row r="23" spans="5:8" x14ac:dyDescent="0.3">
      <c r="E23" s="49" t="s">
        <v>52</v>
      </c>
      <c r="F23" s="28"/>
      <c r="G23" s="27">
        <f>SUM(G19:G22)*G18</f>
        <v>361.2</v>
      </c>
      <c r="H23" s="50" t="s">
        <v>55</v>
      </c>
    </row>
    <row r="24" spans="5:8" x14ac:dyDescent="0.3">
      <c r="E24" s="49" t="s">
        <v>52</v>
      </c>
      <c r="F24" s="28"/>
      <c r="G24" s="28">
        <f>SUM(G19:G22)</f>
        <v>9.5052631578947366</v>
      </c>
      <c r="H24" s="51" t="s">
        <v>64</v>
      </c>
    </row>
    <row r="25" spans="5:8" s="36" customFormat="1" x14ac:dyDescent="0.3">
      <c r="E25" s="49"/>
      <c r="F25" s="28"/>
      <c r="G25" s="28"/>
      <c r="H25" s="51"/>
    </row>
    <row r="26" spans="5:8" x14ac:dyDescent="0.3">
      <c r="E26" s="53" t="s">
        <v>70</v>
      </c>
      <c r="F26" s="54"/>
      <c r="G26" s="54">
        <v>7.6</v>
      </c>
      <c r="H26" s="55" t="s">
        <v>67</v>
      </c>
    </row>
    <row r="27" spans="5:8" x14ac:dyDescent="0.3">
      <c r="E27" s="49"/>
      <c r="F27" s="28" t="s">
        <v>58</v>
      </c>
      <c r="G27" s="27">
        <f>G11/G26</f>
        <v>5.8763157894736846</v>
      </c>
      <c r="H27" s="50" t="s">
        <v>68</v>
      </c>
    </row>
    <row r="28" spans="5:8" x14ac:dyDescent="0.3">
      <c r="E28" s="49"/>
      <c r="F28" s="28" t="s">
        <v>59</v>
      </c>
      <c r="G28" s="27">
        <f>G12/G26</f>
        <v>31.326842105263161</v>
      </c>
      <c r="H28" s="50" t="s">
        <v>68</v>
      </c>
    </row>
    <row r="29" spans="5:8" x14ac:dyDescent="0.3">
      <c r="E29" s="49"/>
      <c r="F29" s="28" t="s">
        <v>60</v>
      </c>
      <c r="G29" s="27">
        <f>G13/G26</f>
        <v>8.2526315789473692</v>
      </c>
      <c r="H29" s="50" t="s">
        <v>68</v>
      </c>
    </row>
    <row r="30" spans="5:8" x14ac:dyDescent="0.3">
      <c r="E30" s="49"/>
      <c r="F30" s="28" t="s">
        <v>61</v>
      </c>
      <c r="G30" s="27">
        <f>G14/G26</f>
        <v>2.0705263157894738</v>
      </c>
      <c r="H30" s="50" t="s">
        <v>68</v>
      </c>
    </row>
    <row r="31" spans="5:8" s="36" customFormat="1" x14ac:dyDescent="0.3">
      <c r="E31" s="49" t="s">
        <v>52</v>
      </c>
      <c r="F31" s="28"/>
      <c r="G31" s="27">
        <f>SUM(G27:G30)*G26</f>
        <v>361.20000000000005</v>
      </c>
      <c r="H31" s="50" t="s">
        <v>55</v>
      </c>
    </row>
    <row r="32" spans="5:8" x14ac:dyDescent="0.3">
      <c r="E32" s="30" t="s">
        <v>52</v>
      </c>
      <c r="F32" s="39"/>
      <c r="G32" s="39">
        <f>SUM(G27:G30)</f>
        <v>47.526315789473692</v>
      </c>
      <c r="H32" s="52" t="s">
        <v>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workbookViewId="0">
      <selection activeCell="H7" sqref="H7"/>
    </sheetView>
  </sheetViews>
  <sheetFormatPr defaultRowHeight="14.4" x14ac:dyDescent="0.3"/>
  <cols>
    <col min="1" max="1" width="2.77734375" customWidth="1"/>
    <col min="2" max="2" width="14.44140625" style="3" customWidth="1"/>
    <col min="3" max="3" width="12.5546875" customWidth="1"/>
    <col min="4" max="4" width="11.77734375" customWidth="1"/>
    <col min="5" max="5" width="11.5546875" customWidth="1"/>
    <col min="6" max="6" width="12.88671875" customWidth="1"/>
    <col min="7" max="7" width="18.33203125" customWidth="1"/>
    <col min="8" max="8" width="13.77734375" customWidth="1"/>
    <col min="9" max="9" width="14.88671875" customWidth="1"/>
    <col min="10" max="10" width="12.33203125" customWidth="1"/>
    <col min="11" max="11" width="14.88671875" customWidth="1"/>
    <col min="12" max="12" width="18.5546875" customWidth="1"/>
    <col min="13" max="13" width="18" customWidth="1"/>
  </cols>
  <sheetData>
    <row r="2" spans="2:13" x14ac:dyDescent="0.3">
      <c r="B2" s="17" t="s">
        <v>43</v>
      </c>
      <c r="C2" s="18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7" t="s">
        <v>35</v>
      </c>
      <c r="I2" s="18" t="s">
        <v>41</v>
      </c>
      <c r="J2" s="18" t="s">
        <v>42</v>
      </c>
      <c r="K2" s="18" t="s">
        <v>44</v>
      </c>
      <c r="L2" s="18" t="s">
        <v>45</v>
      </c>
      <c r="M2" s="19" t="s">
        <v>35</v>
      </c>
    </row>
    <row r="3" spans="2:13" x14ac:dyDescent="0.3">
      <c r="B3" s="10"/>
      <c r="C3" s="20"/>
      <c r="D3" s="20"/>
      <c r="E3" s="20"/>
      <c r="F3" s="20"/>
      <c r="G3" s="20"/>
      <c r="H3" s="10"/>
      <c r="I3" s="20"/>
      <c r="J3" s="20"/>
      <c r="K3" s="20"/>
      <c r="L3" s="20"/>
      <c r="M3" s="12"/>
    </row>
    <row r="4" spans="2:13" x14ac:dyDescent="0.3">
      <c r="B4" s="11" t="s">
        <v>1</v>
      </c>
      <c r="C4" s="66">
        <v>0.05</v>
      </c>
      <c r="D4" s="66">
        <v>0.83</v>
      </c>
      <c r="E4" s="66">
        <v>0.1</v>
      </c>
      <c r="F4" s="66">
        <v>0.02</v>
      </c>
      <c r="G4" s="66">
        <f>SUM(C4:F4)</f>
        <v>1</v>
      </c>
      <c r="H4" s="38">
        <v>2</v>
      </c>
      <c r="I4">
        <f>H4*C4</f>
        <v>0.1</v>
      </c>
      <c r="J4">
        <f>H4*D4</f>
        <v>1.66</v>
      </c>
      <c r="K4">
        <f>H4*E4</f>
        <v>0.2</v>
      </c>
      <c r="L4">
        <f>H4*F4</f>
        <v>0.04</v>
      </c>
      <c r="M4" s="44">
        <f>SUM(I4:L4)</f>
        <v>2</v>
      </c>
    </row>
    <row r="5" spans="2:13" x14ac:dyDescent="0.3">
      <c r="B5" s="11" t="s">
        <v>2</v>
      </c>
      <c r="C5" s="66">
        <v>0.1</v>
      </c>
      <c r="D5" s="66">
        <v>0.73</v>
      </c>
      <c r="E5" s="66">
        <v>0.15</v>
      </c>
      <c r="F5" s="66">
        <v>0.02</v>
      </c>
      <c r="G5" s="66">
        <f t="shared" ref="G5:G7" si="0">SUM(C5:F5)</f>
        <v>1</v>
      </c>
      <c r="H5" s="38">
        <v>7.6</v>
      </c>
      <c r="I5">
        <f>H5*C5</f>
        <v>0.76</v>
      </c>
      <c r="J5">
        <f>H5*D5</f>
        <v>5.548</v>
      </c>
      <c r="K5">
        <f>H5*E5</f>
        <v>1.1399999999999999</v>
      </c>
      <c r="L5">
        <f>H5*F5</f>
        <v>0.152</v>
      </c>
      <c r="M5" s="44">
        <f t="shared" ref="M5:M6" si="1">SUM(I5:L5)</f>
        <v>7.6</v>
      </c>
    </row>
    <row r="6" spans="2:13" x14ac:dyDescent="0.3">
      <c r="B6" s="11" t="s">
        <v>3</v>
      </c>
      <c r="C6" s="66">
        <v>0.15</v>
      </c>
      <c r="D6" s="66">
        <v>0.59</v>
      </c>
      <c r="E6" s="66">
        <v>0.2</v>
      </c>
      <c r="F6" s="66">
        <v>0.06</v>
      </c>
      <c r="G6" s="66">
        <f t="shared" si="0"/>
        <v>1</v>
      </c>
      <c r="H6" s="38">
        <v>15.2</v>
      </c>
      <c r="I6">
        <f>H6*C6</f>
        <v>2.2799999999999998</v>
      </c>
      <c r="J6">
        <f>H6*D6</f>
        <v>8.968</v>
      </c>
      <c r="K6">
        <f>H6*E6</f>
        <v>3.04</v>
      </c>
      <c r="L6">
        <f>H6*F6</f>
        <v>0.91199999999999992</v>
      </c>
      <c r="M6" s="44">
        <f t="shared" si="1"/>
        <v>15.2</v>
      </c>
    </row>
    <row r="7" spans="2:13" x14ac:dyDescent="0.3">
      <c r="B7" s="11" t="s">
        <v>4</v>
      </c>
      <c r="C7" s="66">
        <v>0.2</v>
      </c>
      <c r="D7" s="66">
        <v>0.45</v>
      </c>
      <c r="E7" s="66">
        <v>0.25</v>
      </c>
      <c r="F7" s="66">
        <v>0.1</v>
      </c>
      <c r="G7" s="66">
        <f t="shared" si="0"/>
        <v>1</v>
      </c>
      <c r="H7" s="38">
        <v>22.8</v>
      </c>
      <c r="I7">
        <f>H7*C7</f>
        <v>4.5600000000000005</v>
      </c>
      <c r="J7">
        <f>H7*D7</f>
        <v>10.26</v>
      </c>
      <c r="K7">
        <f>H7*E7</f>
        <v>5.7</v>
      </c>
      <c r="L7">
        <f>H7*F7</f>
        <v>2.2800000000000002</v>
      </c>
      <c r="M7" s="44">
        <f>SUM(I7:L7)</f>
        <v>22.8</v>
      </c>
    </row>
    <row r="8" spans="2:13" x14ac:dyDescent="0.3">
      <c r="B8" s="13" t="s">
        <v>5</v>
      </c>
      <c r="C8" s="14"/>
      <c r="D8" s="14"/>
      <c r="E8" s="14"/>
      <c r="F8" s="14"/>
      <c r="G8" s="15"/>
      <c r="H8" s="16"/>
      <c r="I8" s="15"/>
      <c r="J8" s="15"/>
      <c r="K8" s="15"/>
      <c r="L8" s="15"/>
      <c r="M8" s="16"/>
    </row>
    <row r="10" spans="2:13" x14ac:dyDescent="0.3">
      <c r="H10" s="1" t="s">
        <v>56</v>
      </c>
    </row>
    <row r="12" spans="2:13" x14ac:dyDescent="0.3">
      <c r="B12" s="37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pane ySplit="1" topLeftCell="A17" activePane="bottomLeft" state="frozen"/>
      <selection pane="bottomLeft" activeCell="H25" sqref="H25"/>
    </sheetView>
  </sheetViews>
  <sheetFormatPr defaultRowHeight="14.4" x14ac:dyDescent="0.3"/>
  <cols>
    <col min="1" max="1" width="52.44140625" customWidth="1"/>
    <col min="2" max="2" width="17" style="86" customWidth="1"/>
    <col min="3" max="3" width="12.109375" style="45" customWidth="1"/>
    <col min="4" max="4" width="23.21875" style="45" customWidth="1"/>
    <col min="5" max="5" width="17.88671875" style="45" customWidth="1"/>
    <col min="6" max="6" width="16.21875" style="45" customWidth="1"/>
    <col min="7" max="7" width="4.33203125" customWidth="1"/>
  </cols>
  <sheetData>
    <row r="1" spans="1:9" x14ac:dyDescent="0.3">
      <c r="A1" t="s">
        <v>14</v>
      </c>
      <c r="B1" s="85" t="s">
        <v>0</v>
      </c>
      <c r="C1" s="2" t="s">
        <v>49</v>
      </c>
      <c r="D1" s="2" t="s">
        <v>143</v>
      </c>
      <c r="E1" s="2" t="s">
        <v>142</v>
      </c>
      <c r="F1" s="2" t="s">
        <v>72</v>
      </c>
    </row>
    <row r="2" spans="1:9" s="36" customFormat="1" x14ac:dyDescent="0.3">
      <c r="B2" s="85"/>
      <c r="C2" s="2"/>
      <c r="D2" s="2"/>
      <c r="E2" s="2"/>
      <c r="F2" s="2"/>
    </row>
    <row r="3" spans="1:9" x14ac:dyDescent="0.3">
      <c r="A3" s="6" t="s">
        <v>88</v>
      </c>
      <c r="F3" s="45" t="str">
        <f>IF(
COUNTIF(C3:E3, Complexity!$B$4) * Complexity!$H$4 + COUNTIF(C3:E3, Complexity!$B$5) * Complexity!$H$5 + COUNTIF(C3:E3, Complexity!$B$6) * Complexity!$H$6 + COUNTIF(C3:E3, Complexity!$B$7) * Complexity!$H$7
= 0, "",
COUNTIF(C3:E3, Complexity!$B$4) * Complexity!$H$4 + COUNTIF(C3:E3, Complexity!$B$5) * Complexity!$H$5 + COUNTIF(C3:E3, Complexity!$B$6) * Complexity!$H$6 + COUNTIF(C3:E3, Complexity!$B$7) * Complexity!$H$7)</f>
        <v/>
      </c>
    </row>
    <row r="4" spans="1:9" x14ac:dyDescent="0.3">
      <c r="A4" s="8" t="s">
        <v>89</v>
      </c>
      <c r="B4" s="86" t="s">
        <v>119</v>
      </c>
      <c r="C4" s="45" t="s">
        <v>1</v>
      </c>
      <c r="D4" s="45" t="s">
        <v>1</v>
      </c>
      <c r="E4" s="45" t="s">
        <v>1</v>
      </c>
      <c r="F4" s="45">
        <f>IF(
COUNTIF(C4:E4, Complexity!$B$4) * Complexity!$H$4 + COUNTIF(C4:E4, Complexity!$B$5) * Complexity!$H$5 + COUNTIF(C4:E4, Complexity!$B$6) * Complexity!$H$6 + COUNTIF(C4:E4, Complexity!$B$7) * Complexity!$H$7
= 0, "",
COUNTIF(C4:E4, Complexity!$B$4) * Complexity!$H$4 + COUNTIF(C4:E4, Complexity!$B$5) * Complexity!$H$5 + COUNTIF(C4:E4, Complexity!$B$6) * Complexity!$H$6 + COUNTIF(C4:E4, Complexity!$B$7) * Complexity!$H$7)</f>
        <v>6</v>
      </c>
      <c r="H4" s="41"/>
      <c r="I4" s="28"/>
    </row>
    <row r="5" spans="1:9" x14ac:dyDescent="0.3">
      <c r="A5" s="4" t="s">
        <v>90</v>
      </c>
      <c r="B5" s="87" t="s">
        <v>112</v>
      </c>
      <c r="F5" s="45" t="str">
        <f>IF(
COUNTIF(C5:E5, Complexity!$B$4) * Complexity!$H$4 + COUNTIF(C5:E5, Complexity!$B$5) * Complexity!$H$5 + COUNTIF(C5:E5, Complexity!$B$6) * Complexity!$H$6 + COUNTIF(C5:E5, Complexity!$B$7) * Complexity!$H$7
= 0, "",
COUNTIF(C5:E5, Complexity!$B$4) * Complexity!$H$4 + COUNTIF(C5:E5, Complexity!$B$5) * Complexity!$H$5 + COUNTIF(C5:E5, Complexity!$B$6) * Complexity!$H$6 + COUNTIF(C5:E5, Complexity!$B$7) * Complexity!$H$7)</f>
        <v/>
      </c>
      <c r="H5" s="28"/>
      <c r="I5" s="28"/>
    </row>
    <row r="6" spans="1:9" x14ac:dyDescent="0.3">
      <c r="A6" s="4" t="s">
        <v>91</v>
      </c>
      <c r="B6" s="87" t="s">
        <v>113</v>
      </c>
      <c r="F6" s="45" t="str">
        <f>IF(
COUNTIF(C6:E6, Complexity!$B$4) * Complexity!$H$4 + COUNTIF(C6:E6, Complexity!$B$5) * Complexity!$H$5 + COUNTIF(C6:E6, Complexity!$B$6) * Complexity!$H$6 + COUNTIF(C6:E6, Complexity!$B$7) * Complexity!$H$7
= 0, "",
COUNTIF(C6:E6, Complexity!$B$4) * Complexity!$H$4 + COUNTIF(C6:E6, Complexity!$B$5) * Complexity!$H$5 + COUNTIF(C6:E6, Complexity!$B$6) * Complexity!$H$6 + COUNTIF(C6:E6, Complexity!$B$7) * Complexity!$H$7)</f>
        <v/>
      </c>
      <c r="H6" s="28"/>
      <c r="I6" s="28"/>
    </row>
    <row r="7" spans="1:9" x14ac:dyDescent="0.3">
      <c r="A7" s="4" t="s">
        <v>92</v>
      </c>
      <c r="B7" s="87" t="s">
        <v>114</v>
      </c>
      <c r="F7" s="45" t="str">
        <f>IF(
COUNTIF(C7:E7, Complexity!$B$4) * Complexity!$H$4 + COUNTIF(C7:E7, Complexity!$B$5) * Complexity!$H$5 + COUNTIF(C7:E7, Complexity!$B$6) * Complexity!$H$6 + COUNTIF(C7:E7, Complexity!$B$7) * Complexity!$H$7
= 0, "",
COUNTIF(C7:E7, Complexity!$B$4) * Complexity!$H$4 + COUNTIF(C7:E7, Complexity!$B$5) * Complexity!$H$5 + COUNTIF(C7:E7, Complexity!$B$6) * Complexity!$H$6 + COUNTIF(C7:E7, Complexity!$B$7) * Complexity!$H$7)</f>
        <v/>
      </c>
      <c r="H7" s="28"/>
      <c r="I7" s="28"/>
    </row>
    <row r="8" spans="1:9" x14ac:dyDescent="0.3">
      <c r="A8" s="8" t="s">
        <v>93</v>
      </c>
      <c r="B8" s="86" t="s">
        <v>118</v>
      </c>
      <c r="C8" s="45" t="s">
        <v>2</v>
      </c>
      <c r="D8" s="45" t="s">
        <v>1</v>
      </c>
      <c r="E8" s="45" t="s">
        <v>1</v>
      </c>
      <c r="F8" s="45">
        <f>IF(
COUNTIF(C8:E8, Complexity!$B$4) * Complexity!$H$4 + COUNTIF(C8:E8, Complexity!$B$5) * Complexity!$H$5 + COUNTIF(C8:E8, Complexity!$B$6) * Complexity!$H$6 + COUNTIF(C8:E8, Complexity!$B$7) * Complexity!$H$7
= 0, "",
COUNTIF(C8:E8, Complexity!$B$4) * Complexity!$H$4 + COUNTIF(C8:E8, Complexity!$B$5) * Complexity!$H$5 + COUNTIF(C8:E8, Complexity!$B$6) * Complexity!$H$6 + COUNTIF(C8:E8, Complexity!$B$7) * Complexity!$H$7)</f>
        <v>11.6</v>
      </c>
    </row>
    <row r="9" spans="1:9" x14ac:dyDescent="0.3">
      <c r="A9" s="4" t="s">
        <v>94</v>
      </c>
      <c r="B9" s="86">
        <v>11</v>
      </c>
      <c r="F9" s="45" t="str">
        <f>IF(
COUNTIF(C9:E9, Complexity!$B$4) * Complexity!$H$4 + COUNTIF(C9:E9, Complexity!$B$5) * Complexity!$H$5 + COUNTIF(C9:E9, Complexity!$B$6) * Complexity!$H$6 + COUNTIF(C9:E9, Complexity!$B$7) * Complexity!$H$7
= 0, "",
COUNTIF(C9:E9, Complexity!$B$4) * Complexity!$H$4 + COUNTIF(C9:E9, Complexity!$B$5) * Complexity!$H$5 + COUNTIF(C9:E9, Complexity!$B$6) * Complexity!$H$6 + COUNTIF(C9:E9, Complexity!$B$7) * Complexity!$H$7)</f>
        <v/>
      </c>
    </row>
    <row r="10" spans="1:9" x14ac:dyDescent="0.3">
      <c r="A10" s="4" t="s">
        <v>95</v>
      </c>
      <c r="B10" s="86" t="s">
        <v>115</v>
      </c>
      <c r="C10" s="45" t="s">
        <v>1</v>
      </c>
      <c r="F10" s="45">
        <f>IF(
COUNTIF(C10:E10, Complexity!$B$4) * Complexity!$H$4 + COUNTIF(C10:E10, Complexity!$B$5) * Complexity!$H$5 + COUNTIF(C10:E10, Complexity!$B$6) * Complexity!$H$6 + COUNTIF(C10:E10, Complexity!$B$7) * Complexity!$H$7
= 0, "",
COUNTIF(C10:E10, Complexity!$B$4) * Complexity!$H$4 + COUNTIF(C10:E10, Complexity!$B$5) * Complexity!$H$5 + COUNTIF(C10:E10, Complexity!$B$6) * Complexity!$H$6 + COUNTIF(C10:E10, Complexity!$B$7) * Complexity!$H$7)</f>
        <v>2</v>
      </c>
    </row>
    <row r="11" spans="1:9" x14ac:dyDescent="0.3">
      <c r="A11" s="4" t="s">
        <v>96</v>
      </c>
      <c r="F11" s="45" t="str">
        <f>IF(
COUNTIF(C11:E11, Complexity!$B$4) * Complexity!$H$4 + COUNTIF(C11:E11, Complexity!$B$5) * Complexity!$H$5 + COUNTIF(C11:E11, Complexity!$B$6) * Complexity!$H$6 + COUNTIF(C11:E11, Complexity!$B$7) * Complexity!$H$7
= 0, "",
COUNTIF(C11:E11, Complexity!$B$4) * Complexity!$H$4 + COUNTIF(C11:E11, Complexity!$B$5) * Complexity!$H$5 + COUNTIF(C11:E11, Complexity!$B$6) * Complexity!$H$6 + COUNTIF(C11:E11, Complexity!$B$7) * Complexity!$H$7)</f>
        <v/>
      </c>
    </row>
    <row r="12" spans="1:9" x14ac:dyDescent="0.3">
      <c r="A12" s="5" t="s">
        <v>22</v>
      </c>
      <c r="B12" s="86" t="s">
        <v>116</v>
      </c>
      <c r="C12" s="45" t="s">
        <v>1</v>
      </c>
      <c r="F12" s="45">
        <f>IF(
COUNTIF(C12:E12, Complexity!$B$4) * Complexity!$H$4 + COUNTIF(C12:E12, Complexity!$B$5) * Complexity!$H$5 + COUNTIF(C12:E12, Complexity!$B$6) * Complexity!$H$6 + COUNTIF(C12:E12, Complexity!$B$7) * Complexity!$H$7
= 0, "",
COUNTIF(C12:E12, Complexity!$B$4) * Complexity!$H$4 + COUNTIF(C12:E12, Complexity!$B$5) * Complexity!$H$5 + COUNTIF(C12:E12, Complexity!$B$6) * Complexity!$H$6 + COUNTIF(C12:E12, Complexity!$B$7) * Complexity!$H$7)</f>
        <v>2</v>
      </c>
    </row>
    <row r="13" spans="1:9" x14ac:dyDescent="0.3">
      <c r="A13" s="5" t="s">
        <v>97</v>
      </c>
      <c r="B13" s="86" t="s">
        <v>117</v>
      </c>
      <c r="F13" s="45" t="str">
        <f>IF(
COUNTIF(C13:E13, Complexity!$B$4) * Complexity!$H$4 + COUNTIF(C13:E13, Complexity!$B$5) * Complexity!$H$5 + COUNTIF(C13:E13, Complexity!$B$6) * Complexity!$H$6 + COUNTIF(C13:E13, Complexity!$B$7) * Complexity!$H$7
= 0, "",
COUNTIF(C13:E13, Complexity!$B$4) * Complexity!$H$4 + COUNTIF(C13:E13, Complexity!$B$5) * Complexity!$H$5 + COUNTIF(C13:E13, Complexity!$B$6) * Complexity!$H$6 + COUNTIF(C13:E13, Complexity!$B$7) * Complexity!$H$7)</f>
        <v/>
      </c>
    </row>
    <row r="14" spans="1:9" s="36" customFormat="1" x14ac:dyDescent="0.3">
      <c r="A14" s="5"/>
      <c r="B14" s="86"/>
      <c r="C14" s="45"/>
      <c r="D14" s="45"/>
      <c r="E14" s="45"/>
      <c r="F14" s="45"/>
    </row>
    <row r="15" spans="1:9" x14ac:dyDescent="0.3">
      <c r="A15" s="6" t="s">
        <v>106</v>
      </c>
      <c r="B15" s="86" t="s">
        <v>120</v>
      </c>
      <c r="C15" s="45" t="s">
        <v>2</v>
      </c>
      <c r="D15" s="45" t="s">
        <v>1</v>
      </c>
      <c r="E15" s="45" t="s">
        <v>1</v>
      </c>
      <c r="F15" s="45">
        <f>IF(
COUNTIF(C15:E15, Complexity!$B$4) * Complexity!$H$4 + COUNTIF(C15:E15, Complexity!$B$5) * Complexity!$H$5 + COUNTIF(C15:E15, Complexity!$B$6) * Complexity!$H$6 + COUNTIF(C15:E15, Complexity!$B$7) * Complexity!$H$7
= 0, "",
COUNTIF(C15:E15, Complexity!$B$4) * Complexity!$H$4 + COUNTIF(C15:E15, Complexity!$B$5) * Complexity!$H$5 + COUNTIF(C15:E15, Complexity!$B$6) * Complexity!$H$6 + COUNTIF(C15:E15, Complexity!$B$7) * Complexity!$H$7)</f>
        <v>11.6</v>
      </c>
    </row>
    <row r="16" spans="1:9" s="36" customFormat="1" x14ac:dyDescent="0.3">
      <c r="A16" s="37" t="s">
        <v>107</v>
      </c>
      <c r="B16" s="86"/>
      <c r="C16" s="45"/>
      <c r="D16" s="45"/>
      <c r="E16" s="45"/>
      <c r="F16" s="45"/>
    </row>
    <row r="17" spans="1:6" x14ac:dyDescent="0.3">
      <c r="A17" s="4" t="s">
        <v>98</v>
      </c>
      <c r="B17" s="86" t="s">
        <v>136</v>
      </c>
      <c r="F17" s="45" t="str">
        <f>IF(
COUNTIF(C17:E17, Complexity!$B$4) * Complexity!$H$4 + COUNTIF(C17:E17, Complexity!$B$5) * Complexity!$H$5 + COUNTIF(C17:E17, Complexity!$B$6) * Complexity!$H$6 + COUNTIF(C17:E17, Complexity!$B$7) * Complexity!$H$7
= 0, "",
COUNTIF(C17:E17, Complexity!$B$4) * Complexity!$H$4 + COUNTIF(C17:E17, Complexity!$B$5) * Complexity!$H$5 + COUNTIF(C17:E17, Complexity!$B$6) * Complexity!$H$6 + COUNTIF(C17:E17, Complexity!$B$7) * Complexity!$H$7)</f>
        <v/>
      </c>
    </row>
    <row r="18" spans="1:6" x14ac:dyDescent="0.3">
      <c r="A18" s="5" t="s">
        <v>22</v>
      </c>
      <c r="B18" s="86" t="s">
        <v>137</v>
      </c>
      <c r="C18" s="45" t="s">
        <v>1</v>
      </c>
      <c r="F18" s="45">
        <f>IF(
COUNTIF(C18:E18, Complexity!$B$4) * Complexity!$H$4 + COUNTIF(C18:E18, Complexity!$B$5) * Complexity!$H$5 + COUNTIF(C18:E18, Complexity!$B$6) * Complexity!$H$6 + COUNTIF(C18:E18, Complexity!$B$7) * Complexity!$H$7
= 0, "",
COUNTIF(C18:E18, Complexity!$B$4) * Complexity!$H$4 + COUNTIF(C18:E18, Complexity!$B$5) * Complexity!$H$5 + COUNTIF(C18:E18, Complexity!$B$6) * Complexity!$H$6 + COUNTIF(C18:E18, Complexity!$B$7) * Complexity!$H$7)</f>
        <v>2</v>
      </c>
    </row>
    <row r="19" spans="1:6" x14ac:dyDescent="0.3">
      <c r="A19" s="5" t="s">
        <v>46</v>
      </c>
      <c r="B19" s="86">
        <v>28</v>
      </c>
      <c r="D19" s="45" t="s">
        <v>2</v>
      </c>
      <c r="F19" s="45">
        <f>IF(
COUNTIF(C19:E19, Complexity!$B$4) * Complexity!$H$4 + COUNTIF(C19:E19, Complexity!$B$5) * Complexity!$H$5 + COUNTIF(C19:E19, Complexity!$B$6) * Complexity!$H$6 + COUNTIF(C19:E19, Complexity!$B$7) * Complexity!$H$7
= 0, "",
COUNTIF(C19:E19, Complexity!$B$4) * Complexity!$H$4 + COUNTIF(C19:E19, Complexity!$B$5) * Complexity!$H$5 + COUNTIF(C19:E19, Complexity!$B$6) * Complexity!$H$6 + COUNTIF(C19:E19, Complexity!$B$7) * Complexity!$H$7)</f>
        <v>7.6</v>
      </c>
    </row>
    <row r="20" spans="1:6" x14ac:dyDescent="0.3">
      <c r="A20" s="8" t="s">
        <v>99</v>
      </c>
      <c r="B20" s="86" t="s">
        <v>138</v>
      </c>
      <c r="C20" s="45" t="s">
        <v>4</v>
      </c>
      <c r="D20" s="45" t="s">
        <v>2</v>
      </c>
      <c r="E20" s="45" t="s">
        <v>2</v>
      </c>
      <c r="F20" s="45">
        <f>IF(
COUNTIF(C20:E20, Complexity!$B$4) * Complexity!$H$4 + COUNTIF(C20:E20, Complexity!$B$5) * Complexity!$H$5 + COUNTIF(C20:E20, Complexity!$B$6) * Complexity!$H$6 + COUNTIF(C20:E20, Complexity!$B$7) * Complexity!$H$7
= 0, "",
COUNTIF(C20:E20, Complexity!$B$4) * Complexity!$H$4 + COUNTIF(C20:E20, Complexity!$B$5) * Complexity!$H$5 + COUNTIF(C20:E20, Complexity!$B$6) * Complexity!$H$6 + COUNTIF(C20:E20, Complexity!$B$7) * Complexity!$H$7)</f>
        <v>38</v>
      </c>
    </row>
    <row r="21" spans="1:6" x14ac:dyDescent="0.3">
      <c r="A21" s="4" t="s">
        <v>100</v>
      </c>
      <c r="B21" s="86" t="s">
        <v>139</v>
      </c>
      <c r="F21" s="45" t="str">
        <f>IF(
COUNTIF(C21:E21, Complexity!$B$4) * Complexity!$H$4 + COUNTIF(C21:E21, Complexity!$B$5) * Complexity!$H$5 + COUNTIF(C21:E21, Complexity!$B$6) * Complexity!$H$6 + COUNTIF(C21:E21, Complexity!$B$7) * Complexity!$H$7
= 0, "",
COUNTIF(C21:E21, Complexity!$B$4) * Complexity!$H$4 + COUNTIF(C21:E21, Complexity!$B$5) * Complexity!$H$5 + COUNTIF(C21:E21, Complexity!$B$6) * Complexity!$H$6 + COUNTIF(C21:E21, Complexity!$B$7) * Complexity!$H$7)</f>
        <v/>
      </c>
    </row>
    <row r="22" spans="1:6" x14ac:dyDescent="0.3">
      <c r="A22" s="5" t="s">
        <v>46</v>
      </c>
      <c r="B22" s="86">
        <v>34</v>
      </c>
      <c r="F22" s="45" t="str">
        <f>IF(
COUNTIF(C22:E22, Complexity!$B$4) * Complexity!$H$4 + COUNTIF(C22:E22, Complexity!$B$5) * Complexity!$H$5 + COUNTIF(C22:E22, Complexity!$B$6) * Complexity!$H$6 + COUNTIF(C22:E22, Complexity!$B$7) * Complexity!$H$7
= 0, "",
COUNTIF(C22:E22, Complexity!$B$4) * Complexity!$H$4 + COUNTIF(C22:E22, Complexity!$B$5) * Complexity!$H$5 + COUNTIF(C22:E22, Complexity!$B$6) * Complexity!$H$6 + COUNTIF(C22:E22, Complexity!$B$7) * Complexity!$H$7)</f>
        <v/>
      </c>
    </row>
    <row r="23" spans="1:6" x14ac:dyDescent="0.3">
      <c r="A23" s="4" t="s">
        <v>101</v>
      </c>
      <c r="B23" s="86" t="s">
        <v>47</v>
      </c>
      <c r="C23" s="45" t="s">
        <v>4</v>
      </c>
      <c r="D23" s="45" t="s">
        <v>4</v>
      </c>
      <c r="E23" s="45" t="s">
        <v>3</v>
      </c>
      <c r="F23" s="45">
        <f>IF(
COUNTIF(C23:E23, Complexity!$B$4) * Complexity!$H$4 + COUNTIF(C23:E23, Complexity!$B$5) * Complexity!$H$5 + COUNTIF(C23:E23, Complexity!$B$6) * Complexity!$H$6 + COUNTIF(C23:E23, Complexity!$B$7) * Complexity!$H$7
= 0, "",
COUNTIF(C23:E23, Complexity!$B$4) * Complexity!$H$4 + COUNTIF(C23:E23, Complexity!$B$5) * Complexity!$H$5 + COUNTIF(C23:E23, Complexity!$B$6) * Complexity!$H$6 + COUNTIF(C23:E23, Complexity!$B$7) * Complexity!$H$7)</f>
        <v>60.8</v>
      </c>
    </row>
    <row r="24" spans="1:6" x14ac:dyDescent="0.3">
      <c r="A24" s="4" t="s">
        <v>102</v>
      </c>
      <c r="B24" s="86">
        <v>32</v>
      </c>
      <c r="C24" s="45" t="s">
        <v>2</v>
      </c>
      <c r="D24" s="45" t="s">
        <v>2</v>
      </c>
      <c r="E24" s="45" t="s">
        <v>1</v>
      </c>
      <c r="F24" s="45">
        <f>IF(
COUNTIF(C24:E24, Complexity!$B$4) * Complexity!$H$4 + COUNTIF(C24:E24, Complexity!$B$5) * Complexity!$H$5 + COUNTIF(C24:E24, Complexity!$B$6) * Complexity!$H$6 + COUNTIF(C24:E24, Complexity!$B$7) * Complexity!$H$7
= 0, "",
COUNTIF(C24:E24, Complexity!$B$4) * Complexity!$H$4 + COUNTIF(C24:E24, Complexity!$B$5) * Complexity!$H$5 + COUNTIF(C24:E24, Complexity!$B$6) * Complexity!$H$6 + COUNTIF(C24:E24, Complexity!$B$7) * Complexity!$H$7)</f>
        <v>17.2</v>
      </c>
    </row>
    <row r="25" spans="1:6" s="21" customFormat="1" x14ac:dyDescent="0.3">
      <c r="A25" s="5" t="s">
        <v>22</v>
      </c>
      <c r="B25" s="86">
        <v>35</v>
      </c>
      <c r="C25" s="45"/>
      <c r="D25" s="45"/>
      <c r="E25" s="45"/>
      <c r="F25" s="45" t="str">
        <f>IF(
COUNTIF(C25:E25, Complexity!$B$4) * Complexity!$H$4 + COUNTIF(C25:E25, Complexity!$B$5) * Complexity!$H$5 + COUNTIF(C25:E25, Complexity!$B$6) * Complexity!$H$6 + COUNTIF(C25:E25, Complexity!$B$7) * Complexity!$H$7
= 0, "",
COUNTIF(C25:E25, Complexity!$B$4) * Complexity!$H$4 + COUNTIF(C25:E25, Complexity!$B$5) * Complexity!$H$5 + COUNTIF(C25:E25, Complexity!$B$6) * Complexity!$H$6 + COUNTIF(C25:E25, Complexity!$B$7) * Complexity!$H$7)</f>
        <v/>
      </c>
    </row>
    <row r="26" spans="1:6" x14ac:dyDescent="0.3">
      <c r="A26" s="4" t="s">
        <v>103</v>
      </c>
      <c r="B26" s="86">
        <v>33</v>
      </c>
      <c r="C26" s="45" t="s">
        <v>1</v>
      </c>
      <c r="F26" s="45">
        <f>IF(
COUNTIF(C26:E26, Complexity!$B$4) * Complexity!$H$4 + COUNTIF(C26:E26, Complexity!$B$5) * Complexity!$H$5 + COUNTIF(C26:E26, Complexity!$B$6) * Complexity!$H$6 + COUNTIF(C26:E26, Complexity!$B$7) * Complexity!$H$7
= 0, "",
COUNTIF(C26:E26, Complexity!$B$4) * Complexity!$H$4 + COUNTIF(C26:E26, Complexity!$B$5) * Complexity!$H$5 + COUNTIF(C26:E26, Complexity!$B$6) * Complexity!$H$6 + COUNTIF(C26:E26, Complexity!$B$7) * Complexity!$H$7)</f>
        <v>2</v>
      </c>
    </row>
    <row r="27" spans="1:6" s="3" customFormat="1" x14ac:dyDescent="0.3">
      <c r="A27" s="5" t="s">
        <v>7</v>
      </c>
      <c r="B27" s="86">
        <v>33</v>
      </c>
      <c r="C27" s="45"/>
      <c r="D27" s="45"/>
      <c r="E27" s="45"/>
      <c r="F27" s="45" t="str">
        <f>IF(
COUNTIF(C27:E27, Complexity!$B$4) * Complexity!$H$4 + COUNTIF(C27:E27, Complexity!$B$5) * Complexity!$H$5 + COUNTIF(C27:E27, Complexity!$B$6) * Complexity!$H$6 + COUNTIF(C27:E27, Complexity!$B$7) * Complexity!$H$7
= 0, "",
COUNTIF(C27:E27, Complexity!$B$4) * Complexity!$H$4 + COUNTIF(C27:E27, Complexity!$B$5) * Complexity!$H$5 + COUNTIF(C27:E27, Complexity!$B$6) * Complexity!$H$6 + COUNTIF(C27:E27, Complexity!$B$7) * Complexity!$H$7)</f>
        <v/>
      </c>
    </row>
    <row r="28" spans="1:6" x14ac:dyDescent="0.3">
      <c r="A28" s="4" t="s">
        <v>6</v>
      </c>
      <c r="C28" s="45" t="s">
        <v>2</v>
      </c>
      <c r="D28" s="45" t="s">
        <v>2</v>
      </c>
      <c r="F28" s="45">
        <f>IF(
COUNTIF(C28:E28, Complexity!$B$4) * Complexity!$H$4 + COUNTIF(C28:E28, Complexity!$B$5) * Complexity!$H$5 + COUNTIF(C28:E28, Complexity!$B$6) * Complexity!$H$6 + COUNTIF(C28:E28, Complexity!$B$7) * Complexity!$H$7
= 0, "",
COUNTIF(C28:E28, Complexity!$B$4) * Complexity!$H$4 + COUNTIF(C28:E28, Complexity!$B$5) * Complexity!$H$5 + COUNTIF(C28:E28, Complexity!$B$6) * Complexity!$H$6 + COUNTIF(C28:E28, Complexity!$B$7) * Complexity!$H$7)</f>
        <v>15.2</v>
      </c>
    </row>
    <row r="29" spans="1:6" x14ac:dyDescent="0.3">
      <c r="A29" s="8" t="s">
        <v>104</v>
      </c>
      <c r="B29" s="86" t="s">
        <v>47</v>
      </c>
      <c r="F29" s="45" t="str">
        <f>IF(
COUNTIF(C29:E29, Complexity!$B$4) * Complexity!$H$4 + COUNTIF(C29:E29, Complexity!$B$5) * Complexity!$H$5 + COUNTIF(C29:E29, Complexity!$B$6) * Complexity!$H$6 + COUNTIF(C29:E29, Complexity!$B$7) * Complexity!$H$7
= 0, "",
COUNTIF(C29:E29, Complexity!$B$4) * Complexity!$H$4 + COUNTIF(C29:E29, Complexity!$B$5) * Complexity!$H$5 + COUNTIF(C29:E29, Complexity!$B$6) * Complexity!$H$6 + COUNTIF(C29:E29, Complexity!$B$7) * Complexity!$H$7)</f>
        <v/>
      </c>
    </row>
    <row r="30" spans="1:6" x14ac:dyDescent="0.3">
      <c r="A30" s="22" t="s">
        <v>105</v>
      </c>
      <c r="B30" s="86" t="s">
        <v>47</v>
      </c>
      <c r="F30" s="45" t="str">
        <f>IF(
COUNTIF(C30:E30, Complexity!$B$4) * Complexity!$H$4 + COUNTIF(C30:E30, Complexity!$B$5) * Complexity!$H$5 + COUNTIF(C30:E30, Complexity!$B$6) * Complexity!$H$6 + COUNTIF(C30:E30, Complexity!$B$7) * Complexity!$H$7
= 0, "",
COUNTIF(C30:E30, Complexity!$B$4) * Complexity!$H$4 + COUNTIF(C30:E30, Complexity!$B$5) * Complexity!$H$5 + COUNTIF(C30:E30, Complexity!$B$6) * Complexity!$H$6 + COUNTIF(C30:E30, Complexity!$B$7) * Complexity!$H$7)</f>
        <v/>
      </c>
    </row>
    <row r="31" spans="1:6" x14ac:dyDescent="0.3">
      <c r="A31" s="8" t="s">
        <v>32</v>
      </c>
      <c r="F31" s="45" t="str">
        <f>IF(
COUNTIF(C31:E31, Complexity!$B$4) * Complexity!$H$4 + COUNTIF(C31:E31, Complexity!$B$5) * Complexity!$H$5 + COUNTIF(C31:E31, Complexity!$B$6) * Complexity!$H$6 + COUNTIF(C31:E31, Complexity!$B$7) * Complexity!$H$7
= 0, "",
COUNTIF(C31:E31, Complexity!$B$4) * Complexity!$H$4 + COUNTIF(C31:E31, Complexity!$B$5) * Complexity!$H$5 + COUNTIF(C31:E31, Complexity!$B$6) * Complexity!$H$6 + COUNTIF(C31:E31, Complexity!$B$7) * Complexity!$H$7)</f>
        <v/>
      </c>
    </row>
    <row r="32" spans="1:6" x14ac:dyDescent="0.3">
      <c r="A32" s="5" t="s">
        <v>33</v>
      </c>
      <c r="B32" s="86">
        <v>275</v>
      </c>
      <c r="E32" s="45" t="s">
        <v>2</v>
      </c>
      <c r="F32" s="45">
        <f>IF(
COUNTIF(C32:E32, Complexity!$B$4) * Complexity!$H$4 + COUNTIF(C32:E32, Complexity!$B$5) * Complexity!$H$5 + COUNTIF(C32:E32, Complexity!$B$6) * Complexity!$H$6 + COUNTIF(C32:E32, Complexity!$B$7) * Complexity!$H$7
= 0, "",
COUNTIF(C32:E32, Complexity!$B$4) * Complexity!$H$4 + COUNTIF(C32:E32, Complexity!$B$5) * Complexity!$H$5 + COUNTIF(C32:E32, Complexity!$B$6) * Complexity!$H$6 + COUNTIF(C32:E32, Complexity!$B$7) * Complexity!$H$7)</f>
        <v>7.6</v>
      </c>
    </row>
    <row r="33" spans="1:6" x14ac:dyDescent="0.3">
      <c r="A33" s="5" t="s">
        <v>108</v>
      </c>
      <c r="C33" s="45" t="s">
        <v>1</v>
      </c>
      <c r="F33" s="45">
        <f>IF(
COUNTIF(C33:E33, Complexity!$B$4) * Complexity!$H$4 + COUNTIF(C33:E33, Complexity!$B$5) * Complexity!$H$5 + COUNTIF(C33:E33, Complexity!$B$6) * Complexity!$H$6 + COUNTIF(C33:E33, Complexity!$B$7) * Complexity!$H$7
= 0, "",
COUNTIF(C33:E33, Complexity!$B$4) * Complexity!$H$4 + COUNTIF(C33:E33, Complexity!$B$5) * Complexity!$H$5 + COUNTIF(C33:E33, Complexity!$B$6) * Complexity!$H$6 + COUNTIF(C33:E33, Complexity!$B$7) * Complexity!$H$7)</f>
        <v>2</v>
      </c>
    </row>
    <row r="34" spans="1:6" x14ac:dyDescent="0.3">
      <c r="A34" s="5" t="s">
        <v>34</v>
      </c>
      <c r="B34" s="86">
        <v>276</v>
      </c>
      <c r="F34" s="45" t="str">
        <f>IF(
COUNTIF(C34:E34, Complexity!$B$4) * Complexity!$H$4 + COUNTIF(C34:E34, Complexity!$B$5) * Complexity!$H$5 + COUNTIF(C34:E34, Complexity!$B$6) * Complexity!$H$6 + COUNTIF(C34:E34, Complexity!$B$7) * Complexity!$H$7
= 0, "",
COUNTIF(C34:E34, Complexity!$B$4) * Complexity!$H$4 + COUNTIF(C34:E34, Complexity!$B$5) * Complexity!$H$5 + COUNTIF(C34:E34, Complexity!$B$6) * Complexity!$H$6 + COUNTIF(C34:E34, Complexity!$B$7) * Complexity!$H$7)</f>
        <v/>
      </c>
    </row>
    <row r="35" spans="1:6" x14ac:dyDescent="0.3">
      <c r="F35" s="45" t="str">
        <f>IF(
COUNTIF(C35:E35, Complexity!$B$4) * Complexity!$H$4 + COUNTIF(C35:E35, Complexity!$B$5) * Complexity!$H$5 + COUNTIF(C35:E35, Complexity!$B$6) * Complexity!$H$6 + COUNTIF(C35:E35, Complexity!$B$7) * Complexity!$H$7
= 0, "",
COUNTIF(C35:E35, Complexity!$B$4) * Complexity!$H$4 + COUNTIF(C35:E35, Complexity!$B$5) * Complexity!$H$5 + COUNTIF(C35:E35, Complexity!$B$6) * Complexity!$H$6 + COUNTIF(C35:E35, Complexity!$B$7) * Complexity!$H$7)</f>
        <v/>
      </c>
    </row>
    <row r="36" spans="1:6" s="58" customFormat="1" x14ac:dyDescent="0.3">
      <c r="A36" s="57" t="s">
        <v>8</v>
      </c>
      <c r="B36" s="88" t="s">
        <v>140</v>
      </c>
      <c r="C36" s="59"/>
      <c r="D36" s="59"/>
      <c r="E36" s="59"/>
      <c r="F36" s="45" t="str">
        <f>IF(
COUNTIF(C36:E36, Complexity!$B$4) * Complexity!$H$4 + COUNTIF(C36:E36, Complexity!$B$5) * Complexity!$H$5 + COUNTIF(C36:E36, Complexity!$B$6) * Complexity!$H$6 + COUNTIF(C36:E36, Complexity!$B$7) * Complexity!$H$7
= 0, "",
COUNTIF(C36:E36, Complexity!$B$4) * Complexity!$H$4 + COUNTIF(C36:E36, Complexity!$B$5) * Complexity!$H$5 + COUNTIF(C36:E36, Complexity!$B$6) * Complexity!$H$6 + COUNTIF(C36:E36, Complexity!$B$7) * Complexity!$H$7)</f>
        <v/>
      </c>
    </row>
    <row r="37" spans="1:6" s="58" customFormat="1" x14ac:dyDescent="0.3">
      <c r="A37" s="60" t="s">
        <v>9</v>
      </c>
      <c r="B37" s="88">
        <v>40</v>
      </c>
      <c r="C37" s="59" t="s">
        <v>2</v>
      </c>
      <c r="D37" s="59" t="s">
        <v>1</v>
      </c>
      <c r="E37" s="59" t="s">
        <v>1</v>
      </c>
      <c r="F37" s="45">
        <f>IF(
COUNTIF(C37:E37, Complexity!$B$4) * Complexity!$H$4 + COUNTIF(C37:E37, Complexity!$B$5) * Complexity!$H$5 + COUNTIF(C37:E37, Complexity!$B$6) * Complexity!$H$6 + COUNTIF(C37:E37, Complexity!$B$7) * Complexity!$H$7
= 0, "",
COUNTIF(C37:E37, Complexity!$B$4) * Complexity!$H$4 + COUNTIF(C37:E37, Complexity!$B$5) * Complexity!$H$5 + COUNTIF(C37:E37, Complexity!$B$6) * Complexity!$H$6 + COUNTIF(C37:E37, Complexity!$B$7) * Complexity!$H$7)</f>
        <v>11.6</v>
      </c>
    </row>
    <row r="38" spans="1:6" s="58" customFormat="1" x14ac:dyDescent="0.3">
      <c r="A38" s="61" t="s">
        <v>10</v>
      </c>
      <c r="B38" s="88" t="s">
        <v>141</v>
      </c>
      <c r="C38" s="59"/>
      <c r="D38" s="59"/>
      <c r="E38" s="59"/>
      <c r="F38" s="45" t="str">
        <f>IF(
COUNTIF(C38:E38, Complexity!$B$4) * Complexity!$H$4 + COUNTIF(C38:E38, Complexity!$B$5) * Complexity!$H$5 + COUNTIF(C38:E38, Complexity!$B$6) * Complexity!$H$6 + COUNTIF(C38:E38, Complexity!$B$7) * Complexity!$H$7
= 0, "",
COUNTIF(C38:E38, Complexity!$B$4) * Complexity!$H$4 + COUNTIF(C38:E38, Complexity!$B$5) * Complexity!$H$5 + COUNTIF(C38:E38, Complexity!$B$6) * Complexity!$H$6 + COUNTIF(C38:E38, Complexity!$B$7) * Complexity!$H$7)</f>
        <v/>
      </c>
    </row>
    <row r="39" spans="1:6" s="63" customFormat="1" x14ac:dyDescent="0.3">
      <c r="A39" s="62" t="s">
        <v>12</v>
      </c>
      <c r="B39" s="88">
        <v>42</v>
      </c>
      <c r="C39" s="59" t="s">
        <v>2</v>
      </c>
      <c r="D39" s="59"/>
      <c r="E39" s="59"/>
      <c r="F39" s="45">
        <f>IF(
COUNTIF(C39:E39, Complexity!$B$4) * Complexity!$H$4 + COUNTIF(C39:E39, Complexity!$B$5) * Complexity!$H$5 + COUNTIF(C39:E39, Complexity!$B$6) * Complexity!$H$6 + COUNTIF(C39:E39, Complexity!$B$7) * Complexity!$H$7
= 0, "",
COUNTIF(C39:E39, Complexity!$B$4) * Complexity!$H$4 + COUNTIF(C39:E39, Complexity!$B$5) * Complexity!$H$5 + COUNTIF(C39:E39, Complexity!$B$6) * Complexity!$H$6 + COUNTIF(C39:E39, Complexity!$B$7) * Complexity!$H$7)</f>
        <v>7.6</v>
      </c>
    </row>
    <row r="40" spans="1:6" s="63" customFormat="1" x14ac:dyDescent="0.3">
      <c r="A40" s="62" t="s">
        <v>13</v>
      </c>
      <c r="B40" s="88">
        <v>47</v>
      </c>
      <c r="C40" s="59" t="s">
        <v>2</v>
      </c>
      <c r="D40" s="59" t="s">
        <v>2</v>
      </c>
      <c r="E40" s="59" t="s">
        <v>2</v>
      </c>
      <c r="F40" s="45">
        <f>IF(
COUNTIF(C40:E40, Complexity!$B$4) * Complexity!$H$4 + COUNTIF(C40:E40, Complexity!$B$5) * Complexity!$H$5 + COUNTIF(C40:E40, Complexity!$B$6) * Complexity!$H$6 + COUNTIF(C40:E40, Complexity!$B$7) * Complexity!$H$7
= 0, "",
COUNTIF(C40:E40, Complexity!$B$4) * Complexity!$H$4 + COUNTIF(C40:E40, Complexity!$B$5) * Complexity!$H$5 + COUNTIF(C40:E40, Complexity!$B$6) * Complexity!$H$6 + COUNTIF(C40:E40, Complexity!$B$7) * Complexity!$H$7)</f>
        <v>22.799999999999997</v>
      </c>
    </row>
    <row r="41" spans="1:6" s="58" customFormat="1" x14ac:dyDescent="0.3">
      <c r="A41" s="60" t="s">
        <v>11</v>
      </c>
      <c r="B41" s="88">
        <v>45</v>
      </c>
      <c r="C41" s="59" t="s">
        <v>2</v>
      </c>
      <c r="D41" s="59" t="s">
        <v>2</v>
      </c>
      <c r="E41" s="59" t="s">
        <v>2</v>
      </c>
      <c r="F41" s="45">
        <f>IF(
COUNTIF(C41:E41, Complexity!$B$4) * Complexity!$H$4 + COUNTIF(C41:E41, Complexity!$B$5) * Complexity!$H$5 + COUNTIF(C41:E41, Complexity!$B$6) * Complexity!$H$6 + COUNTIF(C41:E41, Complexity!$B$7) * Complexity!$H$7
= 0, "",
COUNTIF(C41:E41, Complexity!$B$4) * Complexity!$H$4 + COUNTIF(C41:E41, Complexity!$B$5) * Complexity!$H$5 + COUNTIF(C41:E41, Complexity!$B$6) * Complexity!$H$6 + COUNTIF(C41:E41, Complexity!$B$7) * Complexity!$H$7)</f>
        <v>22.799999999999997</v>
      </c>
    </row>
    <row r="42" spans="1:6" s="58" customFormat="1" x14ac:dyDescent="0.3">
      <c r="A42" s="60"/>
      <c r="B42" s="88"/>
      <c r="C42" s="59"/>
      <c r="D42" s="59"/>
      <c r="E42" s="59"/>
      <c r="F42" s="45" t="str">
        <f>IF(
COUNTIF(C42:E42, Complexity!$B$4) * Complexity!$H$4 + COUNTIF(C42:E42, Complexity!$B$5) * Complexity!$H$5 + COUNTIF(C42:E42, Complexity!$B$6) * Complexity!$H$6 + COUNTIF(C42:E42, Complexity!$B$7) * Complexity!$H$7
= 0, "",
COUNTIF(C42:E42, Complexity!$B$4) * Complexity!$H$4 + COUNTIF(C42:E42, Complexity!$B$5) * Complexity!$H$5 + COUNTIF(C42:E42, Complexity!$B$6) * Complexity!$H$6 + COUNTIF(C42:E42, Complexity!$B$7) * Complexity!$H$7)</f>
        <v/>
      </c>
    </row>
    <row r="43" spans="1:6" s="58" customFormat="1" x14ac:dyDescent="0.3">
      <c r="A43" s="64" t="s">
        <v>15</v>
      </c>
      <c r="B43" s="88"/>
      <c r="C43" s="59"/>
      <c r="D43" s="59"/>
      <c r="E43" s="59"/>
      <c r="F43" s="45" t="str">
        <f>IF(
COUNTIF(C43:E43, Complexity!$B$4) * Complexity!$H$4 + COUNTIF(C43:E43, Complexity!$B$5) * Complexity!$H$5 + COUNTIF(C43:E43, Complexity!$B$6) * Complexity!$H$6 + COUNTIF(C43:E43, Complexity!$B$7) * Complexity!$H$7
= 0, "",
COUNTIF(C43:E43, Complexity!$B$4) * Complexity!$H$4 + COUNTIF(C43:E43, Complexity!$B$5) * Complexity!$H$5 + COUNTIF(C43:E43, Complexity!$B$6) * Complexity!$H$6 + COUNTIF(C43:E43, Complexity!$B$7) * Complexity!$H$7)</f>
        <v/>
      </c>
    </row>
    <row r="44" spans="1:6" s="58" customFormat="1" x14ac:dyDescent="0.3">
      <c r="A44" s="60" t="s">
        <v>16</v>
      </c>
      <c r="B44" s="88" t="s">
        <v>135</v>
      </c>
      <c r="C44" s="59" t="s">
        <v>3</v>
      </c>
      <c r="D44" s="59" t="s">
        <v>2</v>
      </c>
      <c r="E44" s="59" t="s">
        <v>2</v>
      </c>
      <c r="F44" s="45">
        <f>IF(
COUNTIF(C44:E44, Complexity!$B$4) * Complexity!$H$4 + COUNTIF(C44:E44, Complexity!$B$5) * Complexity!$H$5 + COUNTIF(C44:E44, Complexity!$B$6) * Complexity!$H$6 + COUNTIF(C44:E44, Complexity!$B$7) * Complexity!$H$7
= 0, "",
COUNTIF(C44:E44, Complexity!$B$4) * Complexity!$H$4 + COUNTIF(C44:E44, Complexity!$B$5) * Complexity!$H$5 + COUNTIF(C44:E44, Complexity!$B$6) * Complexity!$H$6 + COUNTIF(C44:E44, Complexity!$B$7) * Complexity!$H$7)</f>
        <v>30.4</v>
      </c>
    </row>
    <row r="45" spans="1:6" s="58" customFormat="1" x14ac:dyDescent="0.3">
      <c r="A45" s="60" t="s">
        <v>17</v>
      </c>
      <c r="B45" s="88" t="s">
        <v>134</v>
      </c>
      <c r="C45" s="59" t="s">
        <v>1</v>
      </c>
      <c r="D45" s="59"/>
      <c r="E45" s="59"/>
      <c r="F45" s="45">
        <f>IF(
COUNTIF(C45:E45, Complexity!$B$4) * Complexity!$H$4 + COUNTIF(C45:E45, Complexity!$B$5) * Complexity!$H$5 + COUNTIF(C45:E45, Complexity!$B$6) * Complexity!$H$6 + COUNTIF(C45:E45, Complexity!$B$7) * Complexity!$H$7
= 0, "",
COUNTIF(C45:E45, Complexity!$B$4) * Complexity!$H$4 + COUNTIF(C45:E45, Complexity!$B$5) * Complexity!$H$5 + COUNTIF(C45:E45, Complexity!$B$6) * Complexity!$H$6 + COUNTIF(C45:E45, Complexity!$B$7) * Complexity!$H$7)</f>
        <v>2</v>
      </c>
    </row>
    <row r="46" spans="1:6" s="58" customFormat="1" x14ac:dyDescent="0.3">
      <c r="A46" s="60" t="s">
        <v>18</v>
      </c>
      <c r="B46" s="88" t="s">
        <v>133</v>
      </c>
      <c r="C46" s="59" t="s">
        <v>2</v>
      </c>
      <c r="D46" s="59" t="s">
        <v>2</v>
      </c>
      <c r="E46" s="59" t="s">
        <v>2</v>
      </c>
      <c r="F46" s="45">
        <f>IF(
COUNTIF(C46:E46, Complexity!$B$4) * Complexity!$H$4 + COUNTIF(C46:E46, Complexity!$B$5) * Complexity!$H$5 + COUNTIF(C46:E46, Complexity!$B$6) * Complexity!$H$6 + COUNTIF(C46:E46, Complexity!$B$7) * Complexity!$H$7
= 0, "",
COUNTIF(C46:E46, Complexity!$B$4) * Complexity!$H$4 + COUNTIF(C46:E46, Complexity!$B$5) * Complexity!$H$5 + COUNTIF(C46:E46, Complexity!$B$6) * Complexity!$H$6 + COUNTIF(C46:E46, Complexity!$B$7) * Complexity!$H$7)</f>
        <v>22.799999999999997</v>
      </c>
    </row>
    <row r="47" spans="1:6" s="58" customFormat="1" x14ac:dyDescent="0.3">
      <c r="A47" s="60" t="s">
        <v>19</v>
      </c>
      <c r="B47" s="88" t="s">
        <v>132</v>
      </c>
      <c r="C47" s="59" t="s">
        <v>1</v>
      </c>
      <c r="D47" s="59" t="s">
        <v>1</v>
      </c>
      <c r="E47" s="59"/>
      <c r="F47" s="45">
        <f>IF(
COUNTIF(C47:E47, Complexity!$B$4) * Complexity!$H$4 + COUNTIF(C47:E47, Complexity!$B$5) * Complexity!$H$5 + COUNTIF(C47:E47, Complexity!$B$6) * Complexity!$H$6 + COUNTIF(C47:E47, Complexity!$B$7) * Complexity!$H$7
= 0, "",
COUNTIF(C47:E47, Complexity!$B$4) * Complexity!$H$4 + COUNTIF(C47:E47, Complexity!$B$5) * Complexity!$H$5 + COUNTIF(C47:E47, Complexity!$B$6) * Complexity!$H$6 + COUNTIF(C47:E47, Complexity!$B$7) * Complexity!$H$7)</f>
        <v>4</v>
      </c>
    </row>
    <row r="48" spans="1:6" s="58" customFormat="1" x14ac:dyDescent="0.3">
      <c r="A48" s="65" t="s">
        <v>20</v>
      </c>
      <c r="B48" s="88" t="s">
        <v>131</v>
      </c>
      <c r="C48" s="59" t="s">
        <v>2</v>
      </c>
      <c r="D48" s="59"/>
      <c r="E48" s="59"/>
      <c r="F48" s="45">
        <f>IF(
COUNTIF(C48:E48, Complexity!$B$4) * Complexity!$H$4 + COUNTIF(C48:E48, Complexity!$B$5) * Complexity!$H$5 + COUNTIF(C48:E48, Complexity!$B$6) * Complexity!$H$6 + COUNTIF(C48:E48, Complexity!$B$7) * Complexity!$H$7
= 0, "",
COUNTIF(C48:E48, Complexity!$B$4) * Complexity!$H$4 + COUNTIF(C48:E48, Complexity!$B$5) * Complexity!$H$5 + COUNTIF(C48:E48, Complexity!$B$6) * Complexity!$H$6 + COUNTIF(C48:E48, Complexity!$B$7) * Complexity!$H$7)</f>
        <v>7.6</v>
      </c>
    </row>
    <row r="49" spans="1:6" s="58" customFormat="1" x14ac:dyDescent="0.3">
      <c r="A49" s="60" t="s">
        <v>21</v>
      </c>
      <c r="B49" s="88" t="s">
        <v>130</v>
      </c>
      <c r="C49" s="59" t="s">
        <v>1</v>
      </c>
      <c r="D49" s="59"/>
      <c r="E49" s="59"/>
      <c r="F49" s="45">
        <f>IF(
COUNTIF(C49:E49, Complexity!$B$4) * Complexity!$H$4 + COUNTIF(C49:E49, Complexity!$B$5) * Complexity!$H$5 + COUNTIF(C49:E49, Complexity!$B$6) * Complexity!$H$6 + COUNTIF(C49:E49, Complexity!$B$7) * Complexity!$H$7
= 0, "",
COUNTIF(C49:E49, Complexity!$B$4) * Complexity!$H$4 + COUNTIF(C49:E49, Complexity!$B$5) * Complexity!$H$5 + COUNTIF(C49:E49, Complexity!$B$6) * Complexity!$H$6 + COUNTIF(C49:E49, Complexity!$B$7) * Complexity!$H$7)</f>
        <v>2</v>
      </c>
    </row>
    <row r="50" spans="1:6" x14ac:dyDescent="0.3">
      <c r="A50" s="9"/>
      <c r="F50" s="45" t="str">
        <f>IF(
COUNTIF(C50:E50, Complexity!$B$4) * Complexity!$H$4 + COUNTIF(C50:E50, Complexity!$B$5) * Complexity!$H$5 + COUNTIF(C50:E50, Complexity!$B$6) * Complexity!$H$6 + COUNTIF(C50:E50, Complexity!$B$7) * Complexity!$H$7
= 0, "",
COUNTIF(C50:E50, Complexity!$B$4) * Complexity!$H$4 + COUNTIF(C50:E50, Complexity!$B$5) * Complexity!$H$5 + COUNTIF(C50:E50, Complexity!$B$6) * Complexity!$H$6 + COUNTIF(C50:E50, Complexity!$B$7) * Complexity!$H$7)</f>
        <v/>
      </c>
    </row>
    <row r="51" spans="1:6" x14ac:dyDescent="0.3">
      <c r="A51" s="1" t="s">
        <v>24</v>
      </c>
      <c r="F51" s="45" t="str">
        <f>IF(
COUNTIF(C51:E51, Complexity!$B$4) * Complexity!$H$4 + COUNTIF(C51:E51, Complexity!$B$5) * Complexity!$H$5 + COUNTIF(C51:E51, Complexity!$B$6) * Complexity!$H$6 + COUNTIF(C51:E51, Complexity!$B$7) * Complexity!$H$7
= 0, "",
COUNTIF(C51:E51, Complexity!$B$4) * Complexity!$H$4 + COUNTIF(C51:E51, Complexity!$B$5) * Complexity!$H$5 + COUNTIF(C51:E51, Complexity!$B$6) * Complexity!$H$6 + COUNTIF(C51:E51, Complexity!$B$7) * Complexity!$H$7)</f>
        <v/>
      </c>
    </row>
    <row r="52" spans="1:6" x14ac:dyDescent="0.3">
      <c r="A52" s="8" t="s">
        <v>26</v>
      </c>
      <c r="F52" s="45" t="str">
        <f>IF(
COUNTIF(C52:E52, Complexity!$B$4) * Complexity!$H$4 + COUNTIF(C52:E52, Complexity!$B$5) * Complexity!$H$5 + COUNTIF(C52:E52, Complexity!$B$6) * Complexity!$H$6 + COUNTIF(C52:E52, Complexity!$B$7) * Complexity!$H$7
= 0, "",
COUNTIF(C52:E52, Complexity!$B$4) * Complexity!$H$4 + COUNTIF(C52:E52, Complexity!$B$5) * Complexity!$H$5 + COUNTIF(C52:E52, Complexity!$B$6) * Complexity!$H$6 + COUNTIF(C52:E52, Complexity!$B$7) * Complexity!$H$7)</f>
        <v/>
      </c>
    </row>
    <row r="53" spans="1:6" x14ac:dyDescent="0.3">
      <c r="A53" s="7" t="s">
        <v>27</v>
      </c>
      <c r="B53" s="86" t="s">
        <v>129</v>
      </c>
      <c r="C53" s="45" t="s">
        <v>1</v>
      </c>
      <c r="F53" s="45">
        <f>IF(
COUNTIF(C53:E53, Complexity!$B$4) * Complexity!$H$4 + COUNTIF(C53:E53, Complexity!$B$5) * Complexity!$H$5 + COUNTIF(C53:E53, Complexity!$B$6) * Complexity!$H$6 + COUNTIF(C53:E53, Complexity!$B$7) * Complexity!$H$7
= 0, "",
COUNTIF(C53:E53, Complexity!$B$4) * Complexity!$H$4 + COUNTIF(C53:E53, Complexity!$B$5) * Complexity!$H$5 + COUNTIF(C53:E53, Complexity!$B$6) * Complexity!$H$6 + COUNTIF(C53:E53, Complexity!$B$7) * Complexity!$H$7)</f>
        <v>2</v>
      </c>
    </row>
    <row r="54" spans="1:6" x14ac:dyDescent="0.3">
      <c r="A54" s="4" t="s">
        <v>25</v>
      </c>
      <c r="B54" s="86" t="s">
        <v>128</v>
      </c>
      <c r="F54" s="45" t="str">
        <f>IF(
COUNTIF(C54:E54, Complexity!$B$4) * Complexity!$H$4 + COUNTIF(C54:E54, Complexity!$B$5) * Complexity!$H$5 + COUNTIF(C54:E54, Complexity!$B$6) * Complexity!$H$6 + COUNTIF(C54:E54, Complexity!$B$7) * Complexity!$H$7
= 0, "",
COUNTIF(C54:E54, Complexity!$B$4) * Complexity!$H$4 + COUNTIF(C54:E54, Complexity!$B$5) * Complexity!$H$5 + COUNTIF(C54:E54, Complexity!$B$6) * Complexity!$H$6 + COUNTIF(C54:E54, Complexity!$B$7) * Complexity!$H$7)</f>
        <v/>
      </c>
    </row>
    <row r="55" spans="1:6" x14ac:dyDescent="0.3">
      <c r="A55" s="4" t="s">
        <v>23</v>
      </c>
      <c r="B55" s="86" t="s">
        <v>125</v>
      </c>
      <c r="C55" s="45" t="s">
        <v>2</v>
      </c>
      <c r="D55" s="45" t="s">
        <v>2</v>
      </c>
      <c r="F55" s="45">
        <f>IF(
COUNTIF(C55:E55, Complexity!$B$4) * Complexity!$H$4 + COUNTIF(C55:E55, Complexity!$B$5) * Complexity!$H$5 + COUNTIF(C55:E55, Complexity!$B$6) * Complexity!$H$6 + COUNTIF(C55:E55, Complexity!$B$7) * Complexity!$H$7
= 0, "",
COUNTIF(C55:E55, Complexity!$B$4) * Complexity!$H$4 + COUNTIF(C55:E55, Complexity!$B$5) * Complexity!$H$5 + COUNTIF(C55:E55, Complexity!$B$6) * Complexity!$H$6 + COUNTIF(C55:E55, Complexity!$B$7) * Complexity!$H$7)</f>
        <v>15.2</v>
      </c>
    </row>
    <row r="56" spans="1:6" x14ac:dyDescent="0.3">
      <c r="A56" s="4" t="s">
        <v>28</v>
      </c>
      <c r="B56" s="86" t="s">
        <v>126</v>
      </c>
      <c r="F56" s="45" t="str">
        <f>IF(
COUNTIF(C56:E56, Complexity!$B$4) * Complexity!$H$4 + COUNTIF(C56:E56, Complexity!$B$5) * Complexity!$H$5 + COUNTIF(C56:E56, Complexity!$B$6) * Complexity!$H$6 + COUNTIF(C56:E56, Complexity!$B$7) * Complexity!$H$7
= 0, "",
COUNTIF(C56:E56, Complexity!$B$4) * Complexity!$H$4 + COUNTIF(C56:E56, Complexity!$B$5) * Complexity!$H$5 + COUNTIF(C56:E56, Complexity!$B$6) * Complexity!$H$6 + COUNTIF(C56:E56, Complexity!$B$7) * Complexity!$H$7)</f>
        <v/>
      </c>
    </row>
    <row r="57" spans="1:6" x14ac:dyDescent="0.3">
      <c r="A57" s="4"/>
      <c r="F57" s="45" t="str">
        <f>IF(
COUNTIF(C57:E57, Complexity!$B$4) * Complexity!$H$4 + COUNTIF(C57:E57, Complexity!$B$5) * Complexity!$H$5 + COUNTIF(C57:E57, Complexity!$B$6) * Complexity!$H$6 + COUNTIF(C57:E57, Complexity!$B$7) * Complexity!$H$7
= 0, "",
COUNTIF(C57:E57, Complexity!$B$4) * Complexity!$H$4 + COUNTIF(C57:E57, Complexity!$B$5) * Complexity!$H$5 + COUNTIF(C57:E57, Complexity!$B$6) * Complexity!$H$6 + COUNTIF(C57:E57, Complexity!$B$7) * Complexity!$H$7)</f>
        <v/>
      </c>
    </row>
    <row r="58" spans="1:6" x14ac:dyDescent="0.3">
      <c r="A58" s="37" t="s">
        <v>29</v>
      </c>
      <c r="B58" s="86" t="s">
        <v>121</v>
      </c>
      <c r="F58" s="45" t="str">
        <f>IF(
COUNTIF(C58:E58, Complexity!$B$4) * Complexity!$H$4 + COUNTIF(C58:E58, Complexity!$B$5) * Complexity!$H$5 + COUNTIF(C58:E58, Complexity!$B$6) * Complexity!$H$6 + COUNTIF(C58:E58, Complexity!$B$7) * Complexity!$H$7
= 0, "",
COUNTIF(C58:E58, Complexity!$B$4) * Complexity!$H$4 + COUNTIF(C58:E58, Complexity!$B$5) * Complexity!$H$5 + COUNTIF(C58:E58, Complexity!$B$6) * Complexity!$H$6 + COUNTIF(C58:E58, Complexity!$B$7) * Complexity!$H$7)</f>
        <v/>
      </c>
    </row>
    <row r="59" spans="1:6" s="36" customFormat="1" x14ac:dyDescent="0.3">
      <c r="A59" s="7" t="s">
        <v>109</v>
      </c>
      <c r="B59" s="86" t="s">
        <v>122</v>
      </c>
      <c r="C59" s="45"/>
      <c r="D59" s="45" t="s">
        <v>4</v>
      </c>
      <c r="E59" s="45"/>
      <c r="F59" s="45">
        <f>IF(
COUNTIF(C59:E59, Complexity!$B$4) * Complexity!$H$4 + COUNTIF(C59:E59, Complexity!$B$5) * Complexity!$H$5 + COUNTIF(C59:E59, Complexity!$B$6) * Complexity!$H$6 + COUNTIF(C59:E59, Complexity!$B$7) * Complexity!$H$7
= 0, "",
COUNTIF(C59:E59, Complexity!$B$4) * Complexity!$H$4 + COUNTIF(C59:E59, Complexity!$B$5) * Complexity!$H$5 + COUNTIF(C59:E59, Complexity!$B$6) * Complexity!$H$6 + COUNTIF(C59:E59, Complexity!$B$7) * Complexity!$H$7)</f>
        <v>22.8</v>
      </c>
    </row>
    <row r="60" spans="1:6" s="36" customFormat="1" x14ac:dyDescent="0.3">
      <c r="A60" s="7" t="s">
        <v>110</v>
      </c>
      <c r="B60" s="86" t="s">
        <v>123</v>
      </c>
      <c r="C60" s="45"/>
      <c r="D60" s="45"/>
      <c r="E60" s="45"/>
      <c r="F60" s="45" t="str">
        <f>IF(
COUNTIF(C60:E60, Complexity!$B$4) * Complexity!$H$4 + COUNTIF(C60:E60, Complexity!$B$5) * Complexity!$H$5 + COUNTIF(C60:E60, Complexity!$B$6) * Complexity!$H$6 + COUNTIF(C60:E60, Complexity!$B$7) * Complexity!$H$7
= 0, "",
COUNTIF(C60:E60, Complexity!$B$4) * Complexity!$H$4 + COUNTIF(C60:E60, Complexity!$B$5) * Complexity!$H$5 + COUNTIF(C60:E60, Complexity!$B$6) * Complexity!$H$6 + COUNTIF(C60:E60, Complexity!$B$7) * Complexity!$H$7)</f>
        <v/>
      </c>
    </row>
    <row r="61" spans="1:6" s="36" customFormat="1" x14ac:dyDescent="0.3">
      <c r="A61" s="7" t="s">
        <v>111</v>
      </c>
      <c r="B61" s="86" t="s">
        <v>124</v>
      </c>
      <c r="C61" s="45"/>
      <c r="D61" s="45"/>
      <c r="E61" s="45"/>
      <c r="F61" s="45" t="str">
        <f>IF(
COUNTIF(C61:E61, Complexity!$B$4) * Complexity!$H$4 + COUNTIF(C61:E61, Complexity!$B$5) * Complexity!$H$5 + COUNTIF(C61:E61, Complexity!$B$6) * Complexity!$H$6 + COUNTIF(C61:E61, Complexity!$B$7) * Complexity!$H$7
= 0, "",
COUNTIF(C61:E61, Complexity!$B$4) * Complexity!$H$4 + COUNTIF(C61:E61, Complexity!$B$5) * Complexity!$H$5 + COUNTIF(C61:E61, Complexity!$B$6) * Complexity!$H$6 + COUNTIF(C61:E61, Complexity!$B$7) * Complexity!$H$7)</f>
        <v/>
      </c>
    </row>
    <row r="62" spans="1:6" x14ac:dyDescent="0.3">
      <c r="A62" s="8" t="s">
        <v>30</v>
      </c>
      <c r="F62" s="45" t="str">
        <f>IF(
COUNTIF(C62:E62, Complexity!$B$4) * Complexity!$H$4 + COUNTIF(C62:E62, Complexity!$B$5) * Complexity!$H$5 + COUNTIF(C62:E62, Complexity!$B$6) * Complexity!$H$6 + COUNTIF(C62:E62, Complexity!$B$7) * Complexity!$H$7
= 0, "",
COUNTIF(C62:E62, Complexity!$B$4) * Complexity!$H$4 + COUNTIF(C62:E62, Complexity!$B$5) * Complexity!$H$5 + COUNTIF(C62:E62, Complexity!$B$6) * Complexity!$H$6 + COUNTIF(C62:E62, Complexity!$B$7) * Complexity!$H$7)</f>
        <v/>
      </c>
    </row>
    <row r="63" spans="1:6" x14ac:dyDescent="0.3">
      <c r="A63" s="5" t="s">
        <v>31</v>
      </c>
      <c r="B63" s="86" t="s">
        <v>127</v>
      </c>
      <c r="C63" s="45" t="s">
        <v>1</v>
      </c>
      <c r="F63" s="45">
        <f>IF(
COUNTIF(C63:E63, Complexity!$B$4) * Complexity!$H$4 + COUNTIF(C63:E63, Complexity!$B$5) * Complexity!$H$5 + COUNTIF(C63:E63, Complexity!$B$6) * Complexity!$H$6 + COUNTIF(C63:E63, Complexity!$B$7) * Complexity!$H$7
= 0, "",
COUNTIF(C63:E63, Complexity!$B$4) * Complexity!$H$4 + COUNTIF(C63:E63, Complexity!$B$5) * Complexity!$H$5 + COUNTIF(C63:E63, Complexity!$B$6) * Complexity!$H$6 + COUNTIF(C63:E63, Complexity!$B$7) * Complexity!$H$7)</f>
        <v>2</v>
      </c>
    </row>
    <row r="64" spans="1:6" x14ac:dyDescent="0.3">
      <c r="A64" s="5"/>
      <c r="E64" s="2" t="s">
        <v>71</v>
      </c>
      <c r="F64" s="2">
        <f>SUM(F3:F63)</f>
        <v>361.2</v>
      </c>
    </row>
  </sheetData>
  <autoFilter ref="C1:E64"/>
  <pageMargins left="0.7" right="0.7" top="0.75" bottom="0.75" header="0.3" footer="0.3"/>
  <pageSetup paperSize="9" orientation="portrait" r:id="rId1"/>
  <ignoredErrors>
    <ignoredError sqref="B7 B10 B4" twoDigitTextYear="1"/>
    <ignoredError sqref="B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Complexity!$B$3:$B$8</xm:f>
          </x14:formula1>
          <xm:sqref>D3:E3 C4:E63</xm:sqref>
        </x14:dataValidation>
        <x14:dataValidation type="list" allowBlank="1" showInputMessage="1" showErrorMessage="1">
          <x14:formula1>
            <xm:f>Complexity!B3:B7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Deliverables</vt:lpstr>
      <vt:lpstr>Effort Calculations</vt:lpstr>
      <vt:lpstr>Complexity</vt:lpstr>
      <vt:lpstr>Requirement Mapping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Estimation Spreadsheet</dc:title>
  <dc:creator>Rob</dc:creator>
  <cp:lastModifiedBy>Rob</cp:lastModifiedBy>
  <dcterms:created xsi:type="dcterms:W3CDTF">2013-12-09T04:40:15Z</dcterms:created>
  <dcterms:modified xsi:type="dcterms:W3CDTF">2014-01-02T01:05:58Z</dcterms:modified>
  <cp:category>Forecasting and Estimation</cp:category>
</cp:coreProperties>
</file>